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tabRatio="775" activeTab="0"/>
  </bookViews>
  <sheets>
    <sheet name="area prod cuadro 1" sheetId="1" r:id="rId1"/>
    <sheet name="area prod cuadro 2" sheetId="2" r:id="rId2"/>
    <sheet name="area prod cuadro 3 " sheetId="3" r:id="rId3"/>
    <sheet name="area prod cuadro 4" sheetId="4" r:id="rId4"/>
    <sheet name="area prod cuadro 5" sheetId="5" r:id="rId5"/>
    <sheet name="area prod cuadro6" sheetId="6" r:id="rId6"/>
    <sheet name="area prod cuadro 7" sheetId="7" r:id="rId7"/>
    <sheet name="area prod cuadro 8" sheetId="8" r:id="rId8"/>
    <sheet name="area prod cuadro 9" sheetId="9" r:id="rId9"/>
    <sheet name="area prod cuadro 10" sheetId="10" r:id="rId10"/>
    <sheet name="area prod cuadro 11" sheetId="11" r:id="rId11"/>
    <sheet name="area prod cuadro 12" sheetId="12" r:id="rId12"/>
    <sheet name="area prod cuadro 13 " sheetId="13" r:id="rId13"/>
    <sheet name="area prod cuadro 14 " sheetId="14" r:id="rId14"/>
    <sheet name="area prod cuadro 15 " sheetId="15" r:id="rId15"/>
    <sheet name="area prod cuadro 16" sheetId="16" r:id="rId16"/>
    <sheet name="area prod cuadro 17" sheetId="17" r:id="rId17"/>
  </sheets>
  <externalReferences>
    <externalReference r:id="rId20"/>
    <externalReference r:id="rId21"/>
  </externalReferences>
  <definedNames>
    <definedName name="_" localSheetId="9">'[1]Cta92-98'!#REF!</definedName>
    <definedName name="_" localSheetId="10">'[1]Cta92-98'!#REF!</definedName>
    <definedName name="_" localSheetId="11">'[1]Cta92-98'!#REF!</definedName>
    <definedName name="_" localSheetId="12">'[1]Cta92-98'!#REF!</definedName>
    <definedName name="_" localSheetId="13">'[1]Cta92-98'!#REF!</definedName>
    <definedName name="_" localSheetId="14">'[1]Cta92-98'!#REF!</definedName>
    <definedName name="_" localSheetId="15">'[1]Cta92-98'!#REF!</definedName>
    <definedName name="_" localSheetId="16">'[1]Cta92-98'!#REF!</definedName>
    <definedName name="_" localSheetId="1">'[1]Cta92-98'!#REF!</definedName>
    <definedName name="_" localSheetId="2">'[1]Cta92-98'!#REF!</definedName>
    <definedName name="_" localSheetId="3">'[1]Cta92-98'!#REF!</definedName>
    <definedName name="_" localSheetId="4">'[1]Cta92-98'!#REF!</definedName>
    <definedName name="_" localSheetId="7">'[1]Cta92-98'!#REF!</definedName>
    <definedName name="_" localSheetId="8">'[1]Cta92-98'!#REF!</definedName>
    <definedName name="_" localSheetId="5">'[1]Cta92-98'!#REF!</definedName>
    <definedName name="_">'[1]Cta92-98'!#REF!</definedName>
    <definedName name="_VA66" localSheetId="9">#REF!</definedName>
    <definedName name="_VA66" localSheetId="10">#REF!</definedName>
    <definedName name="_VA66" localSheetId="11">#REF!</definedName>
    <definedName name="_VA66" localSheetId="12">#REF!</definedName>
    <definedName name="_VA66" localSheetId="13">#REF!</definedName>
    <definedName name="_VA66" localSheetId="14">#REF!</definedName>
    <definedName name="_VA66" localSheetId="15">#REF!</definedName>
    <definedName name="_VA66" localSheetId="16">#REF!</definedName>
    <definedName name="_VA66" localSheetId="1">#REF!</definedName>
    <definedName name="_VA66" localSheetId="2">#REF!</definedName>
    <definedName name="_VA66" localSheetId="3">#REF!</definedName>
    <definedName name="_VA66" localSheetId="4">#REF!</definedName>
    <definedName name="_VA66" localSheetId="7">#REF!</definedName>
    <definedName name="_VA66" localSheetId="8">#REF!</definedName>
    <definedName name="_VA66" localSheetId="5">#REF!</definedName>
    <definedName name="_VA66">#REF!</definedName>
    <definedName name="_VBP66" localSheetId="9">#REF!</definedName>
    <definedName name="_VBP66" localSheetId="10">#REF!</definedName>
    <definedName name="_VBP66" localSheetId="11">#REF!</definedName>
    <definedName name="_VBP66" localSheetId="12">#REF!</definedName>
    <definedName name="_VBP66" localSheetId="13">#REF!</definedName>
    <definedName name="_VBP66" localSheetId="14">#REF!</definedName>
    <definedName name="_VBP66" localSheetId="15">#REF!</definedName>
    <definedName name="_VBP66" localSheetId="16">#REF!</definedName>
    <definedName name="_VBP66" localSheetId="1">#REF!</definedName>
    <definedName name="_VBP66" localSheetId="2">#REF!</definedName>
    <definedName name="_VBP66" localSheetId="3">#REF!</definedName>
    <definedName name="_VBP66" localSheetId="4">#REF!</definedName>
    <definedName name="_VBP66" localSheetId="7">#REF!</definedName>
    <definedName name="_VBP66" localSheetId="8">#REF!</definedName>
    <definedName name="_VBP66" localSheetId="5">#REF!</definedName>
    <definedName name="_VBP66">#REF!</definedName>
    <definedName name="a45.">'[2]Resumen'!$A$1614</definedName>
    <definedName name="APORTE" localSheetId="9">'[1]Cta92-98'!#REF!</definedName>
    <definedName name="APORTE" localSheetId="10">'[1]Cta92-98'!#REF!</definedName>
    <definedName name="APORTE" localSheetId="11">'[1]Cta92-98'!#REF!</definedName>
    <definedName name="APORTE" localSheetId="12">'[1]Cta92-98'!#REF!</definedName>
    <definedName name="APORTE" localSheetId="13">'[1]Cta92-98'!#REF!</definedName>
    <definedName name="APORTE" localSheetId="14">'[1]Cta92-98'!#REF!</definedName>
    <definedName name="APORTE" localSheetId="15">'[1]Cta92-98'!#REF!</definedName>
    <definedName name="APORTE" localSheetId="16">'[1]Cta92-98'!#REF!</definedName>
    <definedName name="APORTE" localSheetId="1">'[1]Cta92-98'!#REF!</definedName>
    <definedName name="APORTE" localSheetId="2">'[1]Cta92-98'!#REF!</definedName>
    <definedName name="APORTE" localSheetId="3">'[1]Cta92-98'!#REF!</definedName>
    <definedName name="APORTE" localSheetId="4">'[1]Cta92-98'!#REF!</definedName>
    <definedName name="APORTE" localSheetId="7">'[1]Cta92-98'!#REF!</definedName>
    <definedName name="APORTE" localSheetId="8">'[1]Cta92-98'!#REF!</definedName>
    <definedName name="APORTE" localSheetId="5">'[1]Cta92-98'!#REF!</definedName>
    <definedName name="APORTE">'[1]Cta92-98'!#REF!</definedName>
    <definedName name="ARE" localSheetId="10">'[1]Cta92-98'!#REF!</definedName>
    <definedName name="ARE" localSheetId="11">'[1]Cta92-98'!#REF!</definedName>
    <definedName name="ARE" localSheetId="12">'[1]Cta92-98'!#REF!</definedName>
    <definedName name="ARE" localSheetId="13">'[1]Cta92-98'!#REF!</definedName>
    <definedName name="ARE" localSheetId="14">'[1]Cta92-98'!#REF!</definedName>
    <definedName name="ARE" localSheetId="15">'[1]Cta92-98'!#REF!</definedName>
    <definedName name="ARE" localSheetId="16">'[1]Cta92-98'!#REF!</definedName>
    <definedName name="ARE" localSheetId="2">'[1]Cta92-98'!#REF!</definedName>
    <definedName name="ARE" localSheetId="3">'[1]Cta92-98'!#REF!</definedName>
    <definedName name="ARE" localSheetId="4">'[1]Cta92-98'!#REF!</definedName>
    <definedName name="ARE" localSheetId="7">'[1]Cta92-98'!#REF!</definedName>
    <definedName name="ARE" localSheetId="8">'[1]Cta92-98'!#REF!</definedName>
    <definedName name="ARE" localSheetId="5">'[1]Cta92-98'!#REF!</definedName>
    <definedName name="ARE">'[1]Cta92-98'!#REF!</definedName>
    <definedName name="Cafetoneladas" localSheetId="9">#REF!</definedName>
    <definedName name="Cafetoneladas" localSheetId="10">#REF!</definedName>
    <definedName name="Cafetoneladas" localSheetId="11">#REF!</definedName>
    <definedName name="Cafetoneladas" localSheetId="12">#REF!</definedName>
    <definedName name="Cafetoneladas" localSheetId="13">#REF!</definedName>
    <definedName name="Cafetoneladas" localSheetId="14">#REF!</definedName>
    <definedName name="Cafetoneladas" localSheetId="15">#REF!</definedName>
    <definedName name="Cafetoneladas" localSheetId="16">#REF!</definedName>
    <definedName name="Cafetoneladas" localSheetId="2">#REF!</definedName>
    <definedName name="Cafetoneladas" localSheetId="3">#REF!</definedName>
    <definedName name="Cafetoneladas" localSheetId="4">#REF!</definedName>
    <definedName name="Cafetoneladas" localSheetId="7">#REF!</definedName>
    <definedName name="Cafetoneladas" localSheetId="8">#REF!</definedName>
    <definedName name="Cafetoneladas" localSheetId="5">#REF!</definedName>
    <definedName name="Cafetoneladas">#REF!</definedName>
    <definedName name="Cafétoneladas" localSheetId="9">#REF!</definedName>
    <definedName name="Cafétoneladas" localSheetId="10">#REF!</definedName>
    <definedName name="Cafétoneladas" localSheetId="11">#REF!</definedName>
    <definedName name="Cafétoneladas" localSheetId="12">#REF!</definedName>
    <definedName name="Cafétoneladas" localSheetId="13">#REF!</definedName>
    <definedName name="Cafétoneladas" localSheetId="14">#REF!</definedName>
    <definedName name="Cafétoneladas" localSheetId="15">#REF!</definedName>
    <definedName name="Cafétoneladas" localSheetId="16">#REF!</definedName>
    <definedName name="Cafétoneladas" localSheetId="2">#REF!</definedName>
    <definedName name="Cafétoneladas" localSheetId="3">#REF!</definedName>
    <definedName name="Cafétoneladas" localSheetId="4">#REF!</definedName>
    <definedName name="Cafétoneladas" localSheetId="7">#REF!</definedName>
    <definedName name="Cafétoneladas" localSheetId="8">#REF!</definedName>
    <definedName name="Cafétoneladas" localSheetId="5">#REF!</definedName>
    <definedName name="Cafétoneladas">#REF!</definedName>
    <definedName name="CANTIDAD" localSheetId="9">#REF!</definedName>
    <definedName name="CANTIDAD" localSheetId="10">#REF!</definedName>
    <definedName name="CANTIDAD" localSheetId="11">#REF!</definedName>
    <definedName name="CANTIDAD" localSheetId="12">#REF!</definedName>
    <definedName name="CANTIDAD" localSheetId="13">#REF!</definedName>
    <definedName name="CANTIDAD" localSheetId="14">#REF!</definedName>
    <definedName name="CANTIDAD" localSheetId="15">#REF!</definedName>
    <definedName name="CANTIDAD" localSheetId="16">#REF!</definedName>
    <definedName name="CANTIDAD" localSheetId="1">#REF!</definedName>
    <definedName name="CANTIDAD" localSheetId="2">#REF!</definedName>
    <definedName name="CANTIDAD" localSheetId="3">#REF!</definedName>
    <definedName name="CANTIDAD" localSheetId="4">#REF!</definedName>
    <definedName name="CANTIDAD" localSheetId="7">#REF!</definedName>
    <definedName name="CANTIDAD" localSheetId="8">#REF!</definedName>
    <definedName name="CANTIDAD" localSheetId="5">#REF!</definedName>
    <definedName name="CANTIDAD">#REF!</definedName>
    <definedName name="COMPINTER" localSheetId="9">'[1]Cta92-98'!#REF!</definedName>
    <definedName name="COMPINTER" localSheetId="10">'[1]Cta92-98'!#REF!</definedName>
    <definedName name="COMPINTER" localSheetId="11">'[1]Cta92-98'!#REF!</definedName>
    <definedName name="COMPINTER" localSheetId="12">'[1]Cta92-98'!#REF!</definedName>
    <definedName name="COMPINTER" localSheetId="13">'[1]Cta92-98'!#REF!</definedName>
    <definedName name="COMPINTER" localSheetId="14">'[1]Cta92-98'!#REF!</definedName>
    <definedName name="COMPINTER" localSheetId="15">'[1]Cta92-98'!#REF!</definedName>
    <definedName name="COMPINTER" localSheetId="16">'[1]Cta92-98'!#REF!</definedName>
    <definedName name="COMPINTER" localSheetId="1">'[1]Cta92-98'!#REF!</definedName>
    <definedName name="COMPINTER" localSheetId="2">'[1]Cta92-98'!#REF!</definedName>
    <definedName name="COMPINTER" localSheetId="3">'[1]Cta92-98'!#REF!</definedName>
    <definedName name="COMPINTER" localSheetId="4">'[1]Cta92-98'!#REF!</definedName>
    <definedName name="COMPINTER" localSheetId="7">'[1]Cta92-98'!#REF!</definedName>
    <definedName name="COMPINTER" localSheetId="8">'[1]Cta92-98'!#REF!</definedName>
    <definedName name="COMPINTER" localSheetId="5">'[1]Cta92-98'!#REF!</definedName>
    <definedName name="COMPINTER">'[1]Cta92-98'!#REF!</definedName>
    <definedName name="copia" localSheetId="9">#REF!</definedName>
    <definedName name="copia" localSheetId="10">#REF!</definedName>
    <definedName name="copia" localSheetId="11">#REF!</definedName>
    <definedName name="copia" localSheetId="12">#REF!</definedName>
    <definedName name="copia" localSheetId="13">#REF!</definedName>
    <definedName name="copia" localSheetId="14">#REF!</definedName>
    <definedName name="copia" localSheetId="15">#REF!</definedName>
    <definedName name="copia" localSheetId="16">#REF!</definedName>
    <definedName name="copia" localSheetId="2">#REF!</definedName>
    <definedName name="copia" localSheetId="3">#REF!</definedName>
    <definedName name="copia" localSheetId="4">#REF!</definedName>
    <definedName name="copia" localSheetId="7">#REF!</definedName>
    <definedName name="copia" localSheetId="8">#REF!</definedName>
    <definedName name="copia" localSheetId="5">#REF!</definedName>
    <definedName name="copia">#REF!</definedName>
    <definedName name="DIOS" localSheetId="10">'[1]Cta92-98'!#REF!</definedName>
    <definedName name="DIOS" localSheetId="11">'[1]Cta92-98'!#REF!</definedName>
    <definedName name="DIOS" localSheetId="12">'[1]Cta92-98'!#REF!</definedName>
    <definedName name="DIOS" localSheetId="13">'[1]Cta92-98'!#REF!</definedName>
    <definedName name="DIOS" localSheetId="14">'[1]Cta92-98'!#REF!</definedName>
    <definedName name="DIOS" localSheetId="15">'[1]Cta92-98'!#REF!</definedName>
    <definedName name="DIOS" localSheetId="16">'[1]Cta92-98'!#REF!</definedName>
    <definedName name="DIOS" localSheetId="2">'[1]Cta92-98'!#REF!</definedName>
    <definedName name="DIOS" localSheetId="3">'[1]Cta92-98'!#REF!</definedName>
    <definedName name="DIOS" localSheetId="4">'[1]Cta92-98'!#REF!</definedName>
    <definedName name="DIOS" localSheetId="7">'[1]Cta92-98'!#REF!</definedName>
    <definedName name="DIOS" localSheetId="8">'[1]Cta92-98'!#REF!</definedName>
    <definedName name="DIOS" localSheetId="5">'[1]Cta92-98'!#REF!</definedName>
    <definedName name="DIOS">'[1]Cta92-98'!#REF!</definedName>
    <definedName name="DIOSITO" localSheetId="10">'[1]Cta92-98'!#REF!</definedName>
    <definedName name="DIOSITO" localSheetId="11">'[1]Cta92-98'!#REF!</definedName>
    <definedName name="DIOSITO" localSheetId="12">'[1]Cta92-98'!#REF!</definedName>
    <definedName name="DIOSITO" localSheetId="13">'[1]Cta92-98'!#REF!</definedName>
    <definedName name="DIOSITO" localSheetId="14">'[1]Cta92-98'!#REF!</definedName>
    <definedName name="DIOSITO" localSheetId="15">'[1]Cta92-98'!#REF!</definedName>
    <definedName name="DIOSITO" localSheetId="16">'[1]Cta92-98'!#REF!</definedName>
    <definedName name="DIOSITO" localSheetId="2">'[1]Cta92-98'!#REF!</definedName>
    <definedName name="DIOSITO" localSheetId="3">'[1]Cta92-98'!#REF!</definedName>
    <definedName name="DIOSITO" localSheetId="4">'[1]Cta92-98'!#REF!</definedName>
    <definedName name="DIOSITO" localSheetId="7">'[1]Cta92-98'!#REF!</definedName>
    <definedName name="DIOSITO" localSheetId="8">'[1]Cta92-98'!#REF!</definedName>
    <definedName name="DIOSITO" localSheetId="5">'[1]Cta92-98'!#REF!</definedName>
    <definedName name="DIOSITO">'[1]Cta92-98'!#REF!</definedName>
    <definedName name="ene" localSheetId="9">#REF!</definedName>
    <definedName name="ene" localSheetId="10">#REF!</definedName>
    <definedName name="ene" localSheetId="11">#REF!</definedName>
    <definedName name="ene" localSheetId="12">#REF!</definedName>
    <definedName name="ene" localSheetId="13">#REF!</definedName>
    <definedName name="ene" localSheetId="14">#REF!</definedName>
    <definedName name="ene" localSheetId="15">#REF!</definedName>
    <definedName name="ene" localSheetId="16">#REF!</definedName>
    <definedName name="ene" localSheetId="2">#REF!</definedName>
    <definedName name="ene" localSheetId="3">#REF!</definedName>
    <definedName name="ene" localSheetId="4">#REF!</definedName>
    <definedName name="ene" localSheetId="7">#REF!</definedName>
    <definedName name="ene" localSheetId="8">#REF!</definedName>
    <definedName name="ene" localSheetId="5">#REF!</definedName>
    <definedName name="ene">#REF!</definedName>
    <definedName name="Estimaciones" localSheetId="9">#REF!</definedName>
    <definedName name="Estimaciones" localSheetId="10">#REF!</definedName>
    <definedName name="Estimaciones" localSheetId="11">#REF!</definedName>
    <definedName name="Estimaciones" localSheetId="12">#REF!</definedName>
    <definedName name="Estimaciones" localSheetId="13">#REF!</definedName>
    <definedName name="Estimaciones" localSheetId="14">#REF!</definedName>
    <definedName name="Estimaciones" localSheetId="15">#REF!</definedName>
    <definedName name="Estimaciones" localSheetId="16">#REF!</definedName>
    <definedName name="Estimaciones" localSheetId="2">#REF!</definedName>
    <definedName name="Estimaciones" localSheetId="3">#REF!</definedName>
    <definedName name="Estimaciones" localSheetId="4">#REF!</definedName>
    <definedName name="Estimaciones" localSheetId="7">#REF!</definedName>
    <definedName name="Estimaciones" localSheetId="8">#REF!</definedName>
    <definedName name="Estimaciones" localSheetId="5">#REF!</definedName>
    <definedName name="Estimaciones">#REF!</definedName>
    <definedName name="feb" localSheetId="9">#REF!</definedName>
    <definedName name="feb" localSheetId="10">#REF!</definedName>
    <definedName name="feb" localSheetId="11">#REF!</definedName>
    <definedName name="feb" localSheetId="12">#REF!</definedName>
    <definedName name="feb" localSheetId="13">#REF!</definedName>
    <definedName name="feb" localSheetId="14">#REF!</definedName>
    <definedName name="feb" localSheetId="15">#REF!</definedName>
    <definedName name="feb" localSheetId="16">#REF!</definedName>
    <definedName name="feb" localSheetId="2">#REF!</definedName>
    <definedName name="feb" localSheetId="3">#REF!</definedName>
    <definedName name="feb" localSheetId="4">#REF!</definedName>
    <definedName name="feb" localSheetId="7">#REF!</definedName>
    <definedName name="feb" localSheetId="8">#REF!</definedName>
    <definedName name="feb" localSheetId="5">#REF!</definedName>
    <definedName name="feb">#REF!</definedName>
    <definedName name="frutas">#REF!</definedName>
    <definedName name="hola" localSheetId="10">#REF!</definedName>
    <definedName name="hola" localSheetId="11">#REF!</definedName>
    <definedName name="hola" localSheetId="12">#REF!</definedName>
    <definedName name="hola" localSheetId="13">#REF!</definedName>
    <definedName name="hola" localSheetId="14">#REF!</definedName>
    <definedName name="hola" localSheetId="15">#REF!</definedName>
    <definedName name="hola" localSheetId="16">#REF!</definedName>
    <definedName name="hola" localSheetId="2">#REF!</definedName>
    <definedName name="hola" localSheetId="3">#REF!</definedName>
    <definedName name="hola" localSheetId="4">#REF!</definedName>
    <definedName name="hola" localSheetId="7">#REF!</definedName>
    <definedName name="hola" localSheetId="8">#REF!</definedName>
    <definedName name="hola" localSheetId="5">#REF!</definedName>
    <definedName name="hola">#REF!</definedName>
    <definedName name="jjjj" localSheetId="0" hidden="1">{"INF13",#N/A,FALSE,"ETCN";"DIF15",#N/A,FALSE,"ETCN";"INF20",#N/A,FALSE,"ETCN"}</definedName>
    <definedName name="jjjj" localSheetId="10" hidden="1">{"INF13",#N/A,FALSE,"ETCN";"DIF15",#N/A,FALSE,"ETCN";"INF20",#N/A,FALSE,"ETCN"}</definedName>
    <definedName name="jjjj" localSheetId="11" hidden="1">{"INF13",#N/A,FALSE,"ETCN";"DIF15",#N/A,FALSE,"ETCN";"INF20",#N/A,FALSE,"ETCN"}</definedName>
    <definedName name="jjjj" localSheetId="12" hidden="1">{"INF13",#N/A,FALSE,"ETCN";"DIF15",#N/A,FALSE,"ETCN";"INF20",#N/A,FALSE,"ETCN"}</definedName>
    <definedName name="jjjj" localSheetId="13" hidden="1">{"INF13",#N/A,FALSE,"ETCN";"DIF15",#N/A,FALSE,"ETCN";"INF20",#N/A,FALSE,"ETCN"}</definedName>
    <definedName name="jjjj" localSheetId="14" hidden="1">{"INF13",#N/A,FALSE,"ETCN";"DIF15",#N/A,FALSE,"ETCN";"INF20",#N/A,FALSE,"ETCN"}</definedName>
    <definedName name="jjjj" localSheetId="15" hidden="1">{"INF13",#N/A,FALSE,"ETCN";"DIF15",#N/A,FALSE,"ETCN";"INF20",#N/A,FALSE,"ETCN"}</definedName>
    <definedName name="jjjj" localSheetId="16" hidden="1">{"INF13",#N/A,FALSE,"ETCN";"DIF15",#N/A,FALSE,"ETCN";"INF20",#N/A,FALSE,"ETCN"}</definedName>
    <definedName name="jjjj" localSheetId="1" hidden="1">{"INF13",#N/A,FALSE,"ETCN";"DIF15",#N/A,FALSE,"ETCN";"INF20",#N/A,FALSE,"ETCN"}</definedName>
    <definedName name="jjjj" localSheetId="2" hidden="1">{"INF13",#N/A,FALSE,"ETCN";"DIF15",#N/A,FALSE,"ETCN";"INF20",#N/A,FALSE,"ETCN"}</definedName>
    <definedName name="jjjj" localSheetId="3" hidden="1">{"INF13",#N/A,FALSE,"ETCN";"DIF15",#N/A,FALSE,"ETCN";"INF20",#N/A,FALSE,"ETCN"}</definedName>
    <definedName name="jjjj" localSheetId="4" hidden="1">{"INF13",#N/A,FALSE,"ETCN";"DIF15",#N/A,FALSE,"ETCN";"INF20",#N/A,FALSE,"ETCN"}</definedName>
    <definedName name="jjjj" localSheetId="7" hidden="1">{"INF13",#N/A,FALSE,"ETCN";"DIF15",#N/A,FALSE,"ETCN";"INF20",#N/A,FALSE,"ETCN"}</definedName>
    <definedName name="jjjj" localSheetId="8" hidden="1">{"INF13",#N/A,FALSE,"ETCN";"DIF15",#N/A,FALSE,"ETCN";"INF20",#N/A,FALSE,"ETCN"}</definedName>
    <definedName name="jjjj" localSheetId="5" hidden="1">{"INF13",#N/A,FALSE,"ETCN";"DIF15",#N/A,FALSE,"ETCN";"INF20",#N/A,FALSE,"ETCN"}</definedName>
    <definedName name="jjjj" hidden="1">{"INF13",#N/A,FALSE,"ETCN";"DIF15",#N/A,FALSE,"ETCN";"INF20",#N/A,FALSE,"ETCN"}</definedName>
    <definedName name="mar" localSheetId="9">#REF!</definedName>
    <definedName name="mar" localSheetId="10">#REF!</definedName>
    <definedName name="mar" localSheetId="11">#REF!</definedName>
    <definedName name="mar" localSheetId="12">#REF!</definedName>
    <definedName name="mar" localSheetId="13">#REF!</definedName>
    <definedName name="mar" localSheetId="14">#REF!</definedName>
    <definedName name="mar" localSheetId="15">#REF!</definedName>
    <definedName name="mar" localSheetId="16">#REF!</definedName>
    <definedName name="mar" localSheetId="2">#REF!</definedName>
    <definedName name="mar" localSheetId="3">#REF!</definedName>
    <definedName name="mar" localSheetId="4">#REF!</definedName>
    <definedName name="mar" localSheetId="7">#REF!</definedName>
    <definedName name="mar" localSheetId="8">#REF!</definedName>
    <definedName name="mar" localSheetId="5">#REF!</definedName>
    <definedName name="mar">#REF!</definedName>
    <definedName name="may" localSheetId="9">#REF!</definedName>
    <definedName name="may" localSheetId="10">#REF!</definedName>
    <definedName name="may" localSheetId="11">#REF!</definedName>
    <definedName name="may" localSheetId="12">#REF!</definedName>
    <definedName name="may" localSheetId="13">#REF!</definedName>
    <definedName name="may" localSheetId="14">#REF!</definedName>
    <definedName name="may" localSheetId="15">#REF!</definedName>
    <definedName name="may" localSheetId="16">#REF!</definedName>
    <definedName name="may" localSheetId="1">#REF!</definedName>
    <definedName name="may" localSheetId="2">#REF!</definedName>
    <definedName name="may" localSheetId="3">#REF!</definedName>
    <definedName name="may" localSheetId="4">#REF!</definedName>
    <definedName name="may" localSheetId="7">#REF!</definedName>
    <definedName name="may" localSheetId="8">#REF!</definedName>
    <definedName name="may" localSheetId="5">#REF!</definedName>
    <definedName name="may">#REF!</definedName>
    <definedName name="NIVIMPVA" localSheetId="9">'[1]Cta92-98'!#REF!</definedName>
    <definedName name="NIVIMPVA" localSheetId="10">'[1]Cta92-98'!#REF!</definedName>
    <definedName name="NIVIMPVA" localSheetId="11">'[1]Cta92-98'!#REF!</definedName>
    <definedName name="NIVIMPVA" localSheetId="12">'[1]Cta92-98'!#REF!</definedName>
    <definedName name="NIVIMPVA" localSheetId="13">'[1]Cta92-98'!#REF!</definedName>
    <definedName name="NIVIMPVA" localSheetId="14">'[1]Cta92-98'!#REF!</definedName>
    <definedName name="NIVIMPVA" localSheetId="15">'[1]Cta92-98'!#REF!</definedName>
    <definedName name="NIVIMPVA" localSheetId="16">'[1]Cta92-98'!#REF!</definedName>
    <definedName name="NIVIMPVA" localSheetId="1">'[1]Cta92-98'!#REF!</definedName>
    <definedName name="NIVIMPVA" localSheetId="2">'[1]Cta92-98'!#REF!</definedName>
    <definedName name="NIVIMPVA" localSheetId="3">'[1]Cta92-98'!#REF!</definedName>
    <definedName name="NIVIMPVA" localSheetId="4">'[1]Cta92-98'!#REF!</definedName>
    <definedName name="NIVIMPVA" localSheetId="7">'[1]Cta92-98'!#REF!</definedName>
    <definedName name="NIVIMPVA" localSheetId="8">'[1]Cta92-98'!#REF!</definedName>
    <definedName name="NIVIMPVA" localSheetId="5">'[1]Cta92-98'!#REF!</definedName>
    <definedName name="NIVIMPVA">'[1]Cta92-98'!#REF!</definedName>
    <definedName name="NIVIMPVBP" localSheetId="9">'[1]Cta92-98'!#REF!</definedName>
    <definedName name="NIVIMPVBP" localSheetId="10">'[1]Cta92-98'!#REF!</definedName>
    <definedName name="NIVIMPVBP" localSheetId="11">'[1]Cta92-98'!#REF!</definedName>
    <definedName name="NIVIMPVBP" localSheetId="12">'[1]Cta92-98'!#REF!</definedName>
    <definedName name="NIVIMPVBP" localSheetId="13">'[1]Cta92-98'!#REF!</definedName>
    <definedName name="NIVIMPVBP" localSheetId="14">'[1]Cta92-98'!#REF!</definedName>
    <definedName name="NIVIMPVBP" localSheetId="15">'[1]Cta92-98'!#REF!</definedName>
    <definedName name="NIVIMPVBP" localSheetId="16">'[1]Cta92-98'!#REF!</definedName>
    <definedName name="NIVIMPVBP" localSheetId="1">'[1]Cta92-98'!#REF!</definedName>
    <definedName name="NIVIMPVBP" localSheetId="2">'[1]Cta92-98'!#REF!</definedName>
    <definedName name="NIVIMPVBP" localSheetId="3">'[1]Cta92-98'!#REF!</definedName>
    <definedName name="NIVIMPVBP" localSheetId="4">'[1]Cta92-98'!#REF!</definedName>
    <definedName name="NIVIMPVBP" localSheetId="7">'[1]Cta92-98'!#REF!</definedName>
    <definedName name="NIVIMPVBP" localSheetId="8">'[1]Cta92-98'!#REF!</definedName>
    <definedName name="NIVIMPVBP" localSheetId="5">'[1]Cta92-98'!#REF!</definedName>
    <definedName name="NIVIMPVBP">'[1]Cta92-98'!#REF!</definedName>
    <definedName name="nov" localSheetId="9">#REF!</definedName>
    <definedName name="nov" localSheetId="10">#REF!</definedName>
    <definedName name="nov" localSheetId="11">#REF!</definedName>
    <definedName name="nov" localSheetId="12">#REF!</definedName>
    <definedName name="nov" localSheetId="13">#REF!</definedName>
    <definedName name="nov" localSheetId="14">#REF!</definedName>
    <definedName name="nov" localSheetId="15">#REF!</definedName>
    <definedName name="nov" localSheetId="16">#REF!</definedName>
    <definedName name="nov" localSheetId="2">#REF!</definedName>
    <definedName name="nov" localSheetId="3">#REF!</definedName>
    <definedName name="nov" localSheetId="4">#REF!</definedName>
    <definedName name="nov" localSheetId="7">#REF!</definedName>
    <definedName name="nov" localSheetId="8">#REF!</definedName>
    <definedName name="nov" localSheetId="5">#REF!</definedName>
    <definedName name="nov">#REF!</definedName>
    <definedName name="oct" localSheetId="9">#REF!</definedName>
    <definedName name="oct" localSheetId="10">#REF!</definedName>
    <definedName name="oct" localSheetId="11">#REF!</definedName>
    <definedName name="oct" localSheetId="12">#REF!</definedName>
    <definedName name="oct" localSheetId="13">#REF!</definedName>
    <definedName name="oct" localSheetId="14">#REF!</definedName>
    <definedName name="oct" localSheetId="15">#REF!</definedName>
    <definedName name="oct" localSheetId="16">#REF!</definedName>
    <definedName name="oct" localSheetId="1">#REF!</definedName>
    <definedName name="oct" localSheetId="2">#REF!</definedName>
    <definedName name="oct" localSheetId="3">#REF!</definedName>
    <definedName name="oct" localSheetId="4">#REF!</definedName>
    <definedName name="oct" localSheetId="7">#REF!</definedName>
    <definedName name="oct" localSheetId="8">#REF!</definedName>
    <definedName name="oct" localSheetId="5">#REF!</definedName>
    <definedName name="oct">#REF!</definedName>
    <definedName name="PARVA" localSheetId="9">'[1]Cta92-98'!#REF!</definedName>
    <definedName name="PARVA" localSheetId="10">'[1]Cta92-98'!#REF!</definedName>
    <definedName name="PARVA" localSheetId="11">'[1]Cta92-98'!#REF!</definedName>
    <definedName name="PARVA" localSheetId="12">'[1]Cta92-98'!#REF!</definedName>
    <definedName name="PARVA" localSheetId="13">'[1]Cta92-98'!#REF!</definedName>
    <definedName name="PARVA" localSheetId="14">'[1]Cta92-98'!#REF!</definedName>
    <definedName name="PARVA" localSheetId="15">'[1]Cta92-98'!#REF!</definedName>
    <definedName name="PARVA" localSheetId="16">'[1]Cta92-98'!#REF!</definedName>
    <definedName name="PARVA" localSheetId="1">'[1]Cta92-98'!#REF!</definedName>
    <definedName name="PARVA" localSheetId="2">'[1]Cta92-98'!#REF!</definedName>
    <definedName name="PARVA" localSheetId="3">'[1]Cta92-98'!#REF!</definedName>
    <definedName name="PARVA" localSheetId="4">'[1]Cta92-98'!#REF!</definedName>
    <definedName name="PARVA" localSheetId="7">'[1]Cta92-98'!#REF!</definedName>
    <definedName name="PARVA" localSheetId="8">'[1]Cta92-98'!#REF!</definedName>
    <definedName name="PARVA" localSheetId="5">'[1]Cta92-98'!#REF!</definedName>
    <definedName name="PARVA">'[1]Cta92-98'!#REF!</definedName>
    <definedName name="PARVA66" localSheetId="9">'[1]Cta92-98'!#REF!</definedName>
    <definedName name="PARVA66" localSheetId="10">'[1]Cta92-98'!#REF!</definedName>
    <definedName name="PARVA66" localSheetId="11">'[1]Cta92-98'!#REF!</definedName>
    <definedName name="PARVA66" localSheetId="12">'[1]Cta92-98'!#REF!</definedName>
    <definedName name="PARVA66" localSheetId="13">'[1]Cta92-98'!#REF!</definedName>
    <definedName name="PARVA66" localSheetId="14">'[1]Cta92-98'!#REF!</definedName>
    <definedName name="PARVA66" localSheetId="15">'[1]Cta92-98'!#REF!</definedName>
    <definedName name="PARVA66" localSheetId="16">'[1]Cta92-98'!#REF!</definedName>
    <definedName name="PARVA66" localSheetId="1">'[1]Cta92-98'!#REF!</definedName>
    <definedName name="PARVA66" localSheetId="2">'[1]Cta92-98'!#REF!</definedName>
    <definedName name="PARVA66" localSheetId="3">'[1]Cta92-98'!#REF!</definedName>
    <definedName name="PARVA66" localSheetId="4">'[1]Cta92-98'!#REF!</definedName>
    <definedName name="PARVA66" localSheetId="7">'[1]Cta92-98'!#REF!</definedName>
    <definedName name="PARVA66" localSheetId="8">'[1]Cta92-98'!#REF!</definedName>
    <definedName name="PARVA66" localSheetId="5">'[1]Cta92-98'!#REF!</definedName>
    <definedName name="PARVA66">'[1]Cta92-98'!#REF!</definedName>
    <definedName name="PARVBP" localSheetId="9">'[1]Cta92-98'!#REF!</definedName>
    <definedName name="PARVBP" localSheetId="10">'[1]Cta92-98'!#REF!</definedName>
    <definedName name="PARVBP" localSheetId="11">'[1]Cta92-98'!#REF!</definedName>
    <definedName name="PARVBP" localSheetId="12">'[1]Cta92-98'!#REF!</definedName>
    <definedName name="PARVBP" localSheetId="13">'[1]Cta92-98'!#REF!</definedName>
    <definedName name="PARVBP" localSheetId="14">'[1]Cta92-98'!#REF!</definedName>
    <definedName name="PARVBP" localSheetId="15">'[1]Cta92-98'!#REF!</definedName>
    <definedName name="PARVBP" localSheetId="16">'[1]Cta92-98'!#REF!</definedName>
    <definedName name="PARVBP" localSheetId="1">'[1]Cta92-98'!#REF!</definedName>
    <definedName name="PARVBP" localSheetId="2">'[1]Cta92-98'!#REF!</definedName>
    <definedName name="PARVBP" localSheetId="3">'[1]Cta92-98'!#REF!</definedName>
    <definedName name="PARVBP" localSheetId="4">'[1]Cta92-98'!#REF!</definedName>
    <definedName name="PARVBP" localSheetId="7">'[1]Cta92-98'!#REF!</definedName>
    <definedName name="PARVBP" localSheetId="8">'[1]Cta92-98'!#REF!</definedName>
    <definedName name="PARVBP" localSheetId="5">'[1]Cta92-98'!#REF!</definedName>
    <definedName name="PARVBP">'[1]Cta92-98'!#REF!</definedName>
    <definedName name="PARVBP66" localSheetId="9">'[1]Cta92-98'!#REF!</definedName>
    <definedName name="PARVBP66" localSheetId="10">'[1]Cta92-98'!#REF!</definedName>
    <definedName name="PARVBP66" localSheetId="11">'[1]Cta92-98'!#REF!</definedName>
    <definedName name="PARVBP66" localSheetId="12">'[1]Cta92-98'!#REF!</definedName>
    <definedName name="PARVBP66" localSheetId="13">'[1]Cta92-98'!#REF!</definedName>
    <definedName name="PARVBP66" localSheetId="14">'[1]Cta92-98'!#REF!</definedName>
    <definedName name="PARVBP66" localSheetId="15">'[1]Cta92-98'!#REF!</definedName>
    <definedName name="PARVBP66" localSheetId="16">'[1]Cta92-98'!#REF!</definedName>
    <definedName name="PARVBP66" localSheetId="1">'[1]Cta92-98'!#REF!</definedName>
    <definedName name="PARVBP66" localSheetId="2">'[1]Cta92-98'!#REF!</definedName>
    <definedName name="PARVBP66" localSheetId="3">'[1]Cta92-98'!#REF!</definedName>
    <definedName name="PARVBP66" localSheetId="4">'[1]Cta92-98'!#REF!</definedName>
    <definedName name="PARVBP66" localSheetId="7">'[1]Cta92-98'!#REF!</definedName>
    <definedName name="PARVBP66" localSheetId="8">'[1]Cta92-98'!#REF!</definedName>
    <definedName name="PARVBP66" localSheetId="5">'[1]Cta92-98'!#REF!</definedName>
    <definedName name="PARVBP66">'[1]Cta92-98'!#REF!</definedName>
    <definedName name="PAU" localSheetId="9">#REF!</definedName>
    <definedName name="PAU" localSheetId="15">#REF!</definedName>
    <definedName name="PAU">#REF!</definedName>
    <definedName name="PRODUC" localSheetId="9">#REF!</definedName>
    <definedName name="PRODUC" localSheetId="1">#REF!</definedName>
    <definedName name="PRODUC">#REF!</definedName>
    <definedName name="set" localSheetId="9">#REF!</definedName>
    <definedName name="set" localSheetId="1">#REF!</definedName>
    <definedName name="set">#REF!</definedName>
    <definedName name="_xlnm.Print_Titles" localSheetId="0">'area prod cuadro 1'!$1:$4</definedName>
    <definedName name="_xlnm.Print_Titles" localSheetId="1">'area prod cuadro 2'!$1:$4</definedName>
    <definedName name="_xlnm.Print_Titles" localSheetId="3">'area prod cuadro 4'!$4:$5</definedName>
    <definedName name="_xlnm.Print_Titles" localSheetId="4">'area prod cuadro 5'!$4:$5</definedName>
    <definedName name="v" localSheetId="10">'[1]Cta92-98'!#REF!</definedName>
    <definedName name="v" localSheetId="11">'[1]Cta92-98'!#REF!</definedName>
    <definedName name="v" localSheetId="12">'[1]Cta92-98'!#REF!</definedName>
    <definedName name="v" localSheetId="13">'[1]Cta92-98'!#REF!</definedName>
    <definedName name="v" localSheetId="14">'[1]Cta92-98'!#REF!</definedName>
    <definedName name="v" localSheetId="15">'[1]Cta92-98'!#REF!</definedName>
    <definedName name="v" localSheetId="16">'[1]Cta92-98'!#REF!</definedName>
    <definedName name="v" localSheetId="2">'[1]Cta92-98'!#REF!</definedName>
    <definedName name="v" localSheetId="3">'[1]Cta92-98'!#REF!</definedName>
    <definedName name="v" localSheetId="4">'[1]Cta92-98'!#REF!</definedName>
    <definedName name="v" localSheetId="7">'[1]Cta92-98'!#REF!</definedName>
    <definedName name="v" localSheetId="8">'[1]Cta92-98'!#REF!</definedName>
    <definedName name="v" localSheetId="5">'[1]Cta92-98'!#REF!</definedName>
    <definedName name="v">'[1]Cta92-98'!#REF!</definedName>
    <definedName name="VA" localSheetId="9">#REF!</definedName>
    <definedName name="VA" localSheetId="15">#REF!</definedName>
    <definedName name="VA" localSheetId="1">#REF!</definedName>
    <definedName name="VA">#REF!</definedName>
    <definedName name="VARIACANTI" localSheetId="9">'[1]Cta92-98'!#REF!</definedName>
    <definedName name="VARIACANTI" localSheetId="10">'[1]Cta92-98'!#REF!</definedName>
    <definedName name="VARIACANTI" localSheetId="11">'[1]Cta92-98'!#REF!</definedName>
    <definedName name="VARIACANTI" localSheetId="12">'[1]Cta92-98'!#REF!</definedName>
    <definedName name="VARIACANTI" localSheetId="13">'[1]Cta92-98'!#REF!</definedName>
    <definedName name="VARIACANTI" localSheetId="14">'[1]Cta92-98'!#REF!</definedName>
    <definedName name="VARIACANTI" localSheetId="15">'[1]Cta92-98'!#REF!</definedName>
    <definedName name="VARIACANTI" localSheetId="16">'[1]Cta92-98'!#REF!</definedName>
    <definedName name="VARIACANTI" localSheetId="1">'[1]Cta92-98'!#REF!</definedName>
    <definedName name="VARIACANTI" localSheetId="2">'[1]Cta92-98'!#REF!</definedName>
    <definedName name="VARIACANTI" localSheetId="3">'[1]Cta92-98'!#REF!</definedName>
    <definedName name="VARIACANTI" localSheetId="4">'[1]Cta92-98'!#REF!</definedName>
    <definedName name="VARIACANTI" localSheetId="7">'[1]Cta92-98'!#REF!</definedName>
    <definedName name="VARIACANTI" localSheetId="8">'[1]Cta92-98'!#REF!</definedName>
    <definedName name="VARIACANTI" localSheetId="5">'[1]Cta92-98'!#REF!</definedName>
    <definedName name="VARIACANTI">'[1]Cta92-98'!#REF!</definedName>
    <definedName name="VARIMPCI" localSheetId="9">'[1]Cta92-98'!#REF!</definedName>
    <definedName name="VARIMPCI" localSheetId="10">'[1]Cta92-98'!#REF!</definedName>
    <definedName name="VARIMPCI" localSheetId="11">'[1]Cta92-98'!#REF!</definedName>
    <definedName name="VARIMPCI" localSheetId="12">'[1]Cta92-98'!#REF!</definedName>
    <definedName name="VARIMPCI" localSheetId="13">'[1]Cta92-98'!#REF!</definedName>
    <definedName name="VARIMPCI" localSheetId="14">'[1]Cta92-98'!#REF!</definedName>
    <definedName name="VARIMPCI" localSheetId="15">'[1]Cta92-98'!#REF!</definedName>
    <definedName name="VARIMPCI" localSheetId="16">'[1]Cta92-98'!#REF!</definedName>
    <definedName name="VARIMPCI" localSheetId="1">'[1]Cta92-98'!#REF!</definedName>
    <definedName name="VARIMPCI" localSheetId="2">'[1]Cta92-98'!#REF!</definedName>
    <definedName name="VARIMPCI" localSheetId="3">'[1]Cta92-98'!#REF!</definedName>
    <definedName name="VARIMPCI" localSheetId="4">'[1]Cta92-98'!#REF!</definedName>
    <definedName name="VARIMPCI" localSheetId="7">'[1]Cta92-98'!#REF!</definedName>
    <definedName name="VARIMPCI" localSheetId="8">'[1]Cta92-98'!#REF!</definedName>
    <definedName name="VARIMPCI" localSheetId="5">'[1]Cta92-98'!#REF!</definedName>
    <definedName name="VARIMPCI">'[1]Cta92-98'!#REF!</definedName>
    <definedName name="VARIMPVA" localSheetId="9">'[1]Cta92-98'!#REF!</definedName>
    <definedName name="VARIMPVA" localSheetId="10">'[1]Cta92-98'!#REF!</definedName>
    <definedName name="VARIMPVA" localSheetId="11">'[1]Cta92-98'!#REF!</definedName>
    <definedName name="VARIMPVA" localSheetId="12">'[1]Cta92-98'!#REF!</definedName>
    <definedName name="VARIMPVA" localSheetId="13">'[1]Cta92-98'!#REF!</definedName>
    <definedName name="VARIMPVA" localSheetId="14">'[1]Cta92-98'!#REF!</definedName>
    <definedName name="VARIMPVA" localSheetId="15">'[1]Cta92-98'!#REF!</definedName>
    <definedName name="VARIMPVA" localSheetId="16">'[1]Cta92-98'!#REF!</definedName>
    <definedName name="VARIMPVA" localSheetId="1">'[1]Cta92-98'!#REF!</definedName>
    <definedName name="VARIMPVA" localSheetId="2">'[1]Cta92-98'!#REF!</definedName>
    <definedName name="VARIMPVA" localSheetId="3">'[1]Cta92-98'!#REF!</definedName>
    <definedName name="VARIMPVA" localSheetId="4">'[1]Cta92-98'!#REF!</definedName>
    <definedName name="VARIMPVA" localSheetId="7">'[1]Cta92-98'!#REF!</definedName>
    <definedName name="VARIMPVA" localSheetId="8">'[1]Cta92-98'!#REF!</definedName>
    <definedName name="VARIMPVA" localSheetId="5">'[1]Cta92-98'!#REF!</definedName>
    <definedName name="VARIMPVA">'[1]Cta92-98'!#REF!</definedName>
    <definedName name="VARIMPVBP" localSheetId="9">'[1]Cta92-98'!#REF!</definedName>
    <definedName name="VARIMPVBP" localSheetId="10">'[1]Cta92-98'!#REF!</definedName>
    <definedName name="VARIMPVBP" localSheetId="11">'[1]Cta92-98'!#REF!</definedName>
    <definedName name="VARIMPVBP" localSheetId="12">'[1]Cta92-98'!#REF!</definedName>
    <definedName name="VARIMPVBP" localSheetId="13">'[1]Cta92-98'!#REF!</definedName>
    <definedName name="VARIMPVBP" localSheetId="14">'[1]Cta92-98'!#REF!</definedName>
    <definedName name="VARIMPVBP" localSheetId="15">'[1]Cta92-98'!#REF!</definedName>
    <definedName name="VARIMPVBP" localSheetId="16">'[1]Cta92-98'!#REF!</definedName>
    <definedName name="VARIMPVBP" localSheetId="1">'[1]Cta92-98'!#REF!</definedName>
    <definedName name="VARIMPVBP" localSheetId="2">'[1]Cta92-98'!#REF!</definedName>
    <definedName name="VARIMPVBP" localSheetId="3">'[1]Cta92-98'!#REF!</definedName>
    <definedName name="VARIMPVBP" localSheetId="4">'[1]Cta92-98'!#REF!</definedName>
    <definedName name="VARIMPVBP" localSheetId="7">'[1]Cta92-98'!#REF!</definedName>
    <definedName name="VARIMPVBP" localSheetId="8">'[1]Cta92-98'!#REF!</definedName>
    <definedName name="VARIMPVBP" localSheetId="5">'[1]Cta92-98'!#REF!</definedName>
    <definedName name="VARIMPVBP">'[1]Cta92-98'!#REF!</definedName>
    <definedName name="VARVA" localSheetId="9">'[1]Cta92-98'!#REF!</definedName>
    <definedName name="VARVA" localSheetId="10">'[1]Cta92-98'!#REF!</definedName>
    <definedName name="VARVA" localSheetId="11">'[1]Cta92-98'!#REF!</definedName>
    <definedName name="VARVA" localSheetId="12">'[1]Cta92-98'!#REF!</definedName>
    <definedName name="VARVA" localSheetId="13">'[1]Cta92-98'!#REF!</definedName>
    <definedName name="VARVA" localSheetId="14">'[1]Cta92-98'!#REF!</definedName>
    <definedName name="VARVA" localSheetId="15">'[1]Cta92-98'!#REF!</definedName>
    <definedName name="VARVA" localSheetId="16">'[1]Cta92-98'!#REF!</definedName>
    <definedName name="VARVA" localSheetId="1">'[1]Cta92-98'!#REF!</definedName>
    <definedName name="VARVA" localSheetId="2">'[1]Cta92-98'!#REF!</definedName>
    <definedName name="VARVA" localSheetId="3">'[1]Cta92-98'!#REF!</definedName>
    <definedName name="VARVA" localSheetId="4">'[1]Cta92-98'!#REF!</definedName>
    <definedName name="VARVA" localSheetId="7">'[1]Cta92-98'!#REF!</definedName>
    <definedName name="VARVA" localSheetId="8">'[1]Cta92-98'!#REF!</definedName>
    <definedName name="VARVA" localSheetId="5">'[1]Cta92-98'!#REF!</definedName>
    <definedName name="VARVA">'[1]Cta92-98'!#REF!</definedName>
    <definedName name="VARVA66" localSheetId="9">'[1]Cta92-98'!#REF!</definedName>
    <definedName name="VARVA66" localSheetId="10">'[1]Cta92-98'!#REF!</definedName>
    <definedName name="VARVA66" localSheetId="11">'[1]Cta92-98'!#REF!</definedName>
    <definedName name="VARVA66" localSheetId="12">'[1]Cta92-98'!#REF!</definedName>
    <definedName name="VARVA66" localSheetId="13">'[1]Cta92-98'!#REF!</definedName>
    <definedName name="VARVA66" localSheetId="14">'[1]Cta92-98'!#REF!</definedName>
    <definedName name="VARVA66" localSheetId="15">'[1]Cta92-98'!#REF!</definedName>
    <definedName name="VARVA66" localSheetId="16">'[1]Cta92-98'!#REF!</definedName>
    <definedName name="VARVA66" localSheetId="1">'[1]Cta92-98'!#REF!</definedName>
    <definedName name="VARVA66" localSheetId="2">'[1]Cta92-98'!#REF!</definedName>
    <definedName name="VARVA66" localSheetId="3">'[1]Cta92-98'!#REF!</definedName>
    <definedName name="VARVA66" localSheetId="4">'[1]Cta92-98'!#REF!</definedName>
    <definedName name="VARVA66" localSheetId="7">'[1]Cta92-98'!#REF!</definedName>
    <definedName name="VARVA66" localSheetId="8">'[1]Cta92-98'!#REF!</definedName>
    <definedName name="VARVA66" localSheetId="5">'[1]Cta92-98'!#REF!</definedName>
    <definedName name="VARVA66">'[1]Cta92-98'!#REF!</definedName>
    <definedName name="VARVBP" localSheetId="9">'[1]Cta92-98'!#REF!</definedName>
    <definedName name="VARVBP" localSheetId="10">'[1]Cta92-98'!#REF!</definedName>
    <definedName name="VARVBP" localSheetId="11">'[1]Cta92-98'!#REF!</definedName>
    <definedName name="VARVBP" localSheetId="12">'[1]Cta92-98'!#REF!</definedName>
    <definedName name="VARVBP" localSheetId="13">'[1]Cta92-98'!#REF!</definedName>
    <definedName name="VARVBP" localSheetId="14">'[1]Cta92-98'!#REF!</definedName>
    <definedName name="VARVBP" localSheetId="15">'[1]Cta92-98'!#REF!</definedName>
    <definedName name="VARVBP" localSheetId="16">'[1]Cta92-98'!#REF!</definedName>
    <definedName name="VARVBP" localSheetId="1">'[1]Cta92-98'!#REF!</definedName>
    <definedName name="VARVBP" localSheetId="2">'[1]Cta92-98'!#REF!</definedName>
    <definedName name="VARVBP" localSheetId="3">'[1]Cta92-98'!#REF!</definedName>
    <definedName name="VARVBP" localSheetId="4">'[1]Cta92-98'!#REF!</definedName>
    <definedName name="VARVBP" localSheetId="7">'[1]Cta92-98'!#REF!</definedName>
    <definedName name="VARVBP" localSheetId="8">'[1]Cta92-98'!#REF!</definedName>
    <definedName name="VARVBP" localSheetId="5">'[1]Cta92-98'!#REF!</definedName>
    <definedName name="VARVBP">'[1]Cta92-98'!#REF!</definedName>
    <definedName name="VARVBP66" localSheetId="9">'[1]Cta92-98'!#REF!</definedName>
    <definedName name="VARVBP66" localSheetId="10">'[1]Cta92-98'!#REF!</definedName>
    <definedName name="VARVBP66" localSheetId="11">'[1]Cta92-98'!#REF!</definedName>
    <definedName name="VARVBP66" localSheetId="12">'[1]Cta92-98'!#REF!</definedName>
    <definedName name="VARVBP66" localSheetId="13">'[1]Cta92-98'!#REF!</definedName>
    <definedName name="VARVBP66" localSheetId="14">'[1]Cta92-98'!#REF!</definedName>
    <definedName name="VARVBP66" localSheetId="15">'[1]Cta92-98'!#REF!</definedName>
    <definedName name="VARVBP66" localSheetId="16">'[1]Cta92-98'!#REF!</definedName>
    <definedName name="VARVBP66" localSheetId="1">'[1]Cta92-98'!#REF!</definedName>
    <definedName name="VARVBP66" localSheetId="2">'[1]Cta92-98'!#REF!</definedName>
    <definedName name="VARVBP66" localSheetId="3">'[1]Cta92-98'!#REF!</definedName>
    <definedName name="VARVBP66" localSheetId="4">'[1]Cta92-98'!#REF!</definedName>
    <definedName name="VARVBP66" localSheetId="7">'[1]Cta92-98'!#REF!</definedName>
    <definedName name="VARVBP66" localSheetId="8">'[1]Cta92-98'!#REF!</definedName>
    <definedName name="VARVBP66" localSheetId="5">'[1]Cta92-98'!#REF!</definedName>
    <definedName name="VARVBP66">'[1]Cta92-98'!#REF!</definedName>
    <definedName name="VBP" localSheetId="9">#REF!</definedName>
    <definedName name="VBP" localSheetId="15">#REF!</definedName>
    <definedName name="VBP" localSheetId="1">#REF!</definedName>
    <definedName name="VBP">#REF!</definedName>
    <definedName name="wrn.ESTIMACIONES." localSheetId="0" hidden="1">{"INF13",#N/A,FALSE,"ETCN";"DIF15",#N/A,FALSE,"ETCN";"INF20",#N/A,FALSE,"ETCN"}</definedName>
    <definedName name="wrn.ESTIMACIONES." localSheetId="10" hidden="1">{"INF13",#N/A,FALSE,"ETCN";"DIF15",#N/A,FALSE,"ETCN";"INF20",#N/A,FALSE,"ETCN"}</definedName>
    <definedName name="wrn.ESTIMACIONES." localSheetId="11" hidden="1">{"INF13",#N/A,FALSE,"ETCN";"DIF15",#N/A,FALSE,"ETCN";"INF20",#N/A,FALSE,"ETCN"}</definedName>
    <definedName name="wrn.ESTIMACIONES." localSheetId="12" hidden="1">{"INF13",#N/A,FALSE,"ETCN";"DIF15",#N/A,FALSE,"ETCN";"INF20",#N/A,FALSE,"ETCN"}</definedName>
    <definedName name="wrn.ESTIMACIONES." localSheetId="13" hidden="1">{"INF13",#N/A,FALSE,"ETCN";"DIF15",#N/A,FALSE,"ETCN";"INF20",#N/A,FALSE,"ETCN"}</definedName>
    <definedName name="wrn.ESTIMACIONES." localSheetId="14" hidden="1">{"INF13",#N/A,FALSE,"ETCN";"DIF15",#N/A,FALSE,"ETCN";"INF20",#N/A,FALSE,"ETCN"}</definedName>
    <definedName name="wrn.ESTIMACIONES." localSheetId="15" hidden="1">{"INF13",#N/A,FALSE,"ETCN";"DIF15",#N/A,FALSE,"ETCN";"INF20",#N/A,FALSE,"ETCN"}</definedName>
    <definedName name="wrn.ESTIMACIONES." localSheetId="16" hidden="1">{"INF13",#N/A,FALSE,"ETCN";"DIF15",#N/A,FALSE,"ETCN";"INF20",#N/A,FALSE,"ETCN"}</definedName>
    <definedName name="wrn.ESTIMACIONES." localSheetId="1" hidden="1">{"INF13",#N/A,FALSE,"ETCN";"DIF15",#N/A,FALSE,"ETCN";"INF20",#N/A,FALSE,"ETCN"}</definedName>
    <definedName name="wrn.ESTIMACIONES." localSheetId="2" hidden="1">{"INF13",#N/A,FALSE,"ETCN";"DIF15",#N/A,FALSE,"ETCN";"INF20",#N/A,FALSE,"ETCN"}</definedName>
    <definedName name="wrn.ESTIMACIONES." localSheetId="3" hidden="1">{"INF13",#N/A,FALSE,"ETCN";"DIF15",#N/A,FALSE,"ETCN";"INF20",#N/A,FALSE,"ETCN"}</definedName>
    <definedName name="wrn.ESTIMACIONES." localSheetId="4" hidden="1">{"INF13",#N/A,FALSE,"ETCN";"DIF15",#N/A,FALSE,"ETCN";"INF20",#N/A,FALSE,"ETCN"}</definedName>
    <definedName name="wrn.ESTIMACIONES." localSheetId="7" hidden="1">{"INF13",#N/A,FALSE,"ETCN";"DIF15",#N/A,FALSE,"ETCN";"INF20",#N/A,FALSE,"ETCN"}</definedName>
    <definedName name="wrn.ESTIMACIONES." localSheetId="8" hidden="1">{"INF13",#N/A,FALSE,"ETCN";"DIF15",#N/A,FALSE,"ETCN";"INF20",#N/A,FALSE,"ETCN"}</definedName>
    <definedName name="wrn.ESTIMACIONES." localSheetId="5" hidden="1">{"INF13",#N/A,FALSE,"ETCN";"DIF15",#N/A,FALSE,"ETCN";"INF20",#N/A,FALSE,"ETCN"}</definedName>
    <definedName name="wrn.ESTIMACIONES." hidden="1">{"INF13",#N/A,FALSE,"ETCN";"DIF15",#N/A,FALSE,"ETCN";"INF20",#N/A,FALSE,"ETCN"}</definedName>
    <definedName name="YETTT">#REF!</definedName>
  </definedNames>
  <calcPr fullCalcOnLoad="1"/>
</workbook>
</file>

<file path=xl/sharedStrings.xml><?xml version="1.0" encoding="utf-8"?>
<sst xmlns="http://schemas.openxmlformats.org/spreadsheetml/2006/main" count="906" uniqueCount="489">
  <si>
    <t>Cuadro 1</t>
  </si>
  <si>
    <t>Costa Rica. Área sembrada de las principales actividades agrícolas, 2014-2017.</t>
  </si>
  <si>
    <t>(hectáreas)</t>
  </si>
  <si>
    <t>Actividades</t>
  </si>
  <si>
    <t>2017a/</t>
  </si>
  <si>
    <t>Variación % 2016/17</t>
  </si>
  <si>
    <t>Participación 2017 %</t>
  </si>
  <si>
    <t>TMC
 2014-2017</t>
  </si>
  <si>
    <t>Cultivos Industriales</t>
  </si>
  <si>
    <t xml:space="preserve">Café </t>
  </si>
  <si>
    <t>Palma Aceitera</t>
  </si>
  <si>
    <t xml:space="preserve">Caña de azúcar </t>
  </si>
  <si>
    <t>Naranja</t>
  </si>
  <si>
    <t>Palmito</t>
  </si>
  <si>
    <t>Cacao</t>
  </si>
  <si>
    <t>Pimienta</t>
  </si>
  <si>
    <t>Frutas Frescas</t>
  </si>
  <si>
    <t>Banano de exportación</t>
  </si>
  <si>
    <t>Piña</t>
  </si>
  <si>
    <t>Plátano</t>
  </si>
  <si>
    <t xml:space="preserve">Melón </t>
  </si>
  <si>
    <t>Mango</t>
  </si>
  <si>
    <t>Aguacate</t>
  </si>
  <si>
    <t>Rambután</t>
  </si>
  <si>
    <t>Sandía</t>
  </si>
  <si>
    <t>Mora</t>
  </si>
  <si>
    <t>Papaya</t>
  </si>
  <si>
    <t>Fresa</t>
  </si>
  <si>
    <t>Granos Básicos</t>
  </si>
  <si>
    <t>Arroz</t>
  </si>
  <si>
    <t>Frijol</t>
  </si>
  <si>
    <t xml:space="preserve">Maíz </t>
  </si>
  <si>
    <t>Hortalizas</t>
  </si>
  <si>
    <t>Papa</t>
  </si>
  <si>
    <t>Cebolla</t>
  </si>
  <si>
    <t>Tomate</t>
  </si>
  <si>
    <t>Zanahoria</t>
  </si>
  <si>
    <t>Repollo</t>
  </si>
  <si>
    <t>Ayote</t>
  </si>
  <si>
    <t>Chile dulce</t>
  </si>
  <si>
    <t>Chayote</t>
  </si>
  <si>
    <t>Culantro coyote</t>
  </si>
  <si>
    <t>Raíces Tropicales</t>
  </si>
  <si>
    <t>Yuca</t>
  </si>
  <si>
    <t>Tiquisque</t>
  </si>
  <si>
    <t>Ñame</t>
  </si>
  <si>
    <t>Ñampí (Chamol)</t>
  </si>
  <si>
    <t>Malanga</t>
  </si>
  <si>
    <t>Yampí (Papa Chiricana o Papa China)</t>
  </si>
  <si>
    <t>Jengibre</t>
  </si>
  <si>
    <t>Camote</t>
  </si>
  <si>
    <t>Total</t>
  </si>
  <si>
    <t>a/ Dato Preliminar</t>
  </si>
  <si>
    <t xml:space="preserve">Fuente: Sepsa, con base en la información que suministran los funcionarios de las instituciones públicas y privadas del Sector Agropecuario. </t>
  </si>
  <si>
    <t>Cuadro 2</t>
  </si>
  <si>
    <t xml:space="preserve">Costa Rica. Producción de las principales actividades agrícolas, 2014-2017. </t>
  </si>
  <si>
    <t>(toneladas métricas)</t>
  </si>
  <si>
    <t>2017 a/</t>
  </si>
  <si>
    <t xml:space="preserve"> Caña de azúcar</t>
  </si>
  <si>
    <t xml:space="preserve"> Palma Aceitera</t>
  </si>
  <si>
    <t xml:space="preserve"> Café </t>
  </si>
  <si>
    <t xml:space="preserve"> Naranja</t>
  </si>
  <si>
    <t xml:space="preserve"> Palmito</t>
  </si>
  <si>
    <t xml:space="preserve"> Pimienta</t>
  </si>
  <si>
    <t xml:space="preserve"> Cacao</t>
  </si>
  <si>
    <t>Banano1/</t>
  </si>
  <si>
    <t>Melón</t>
  </si>
  <si>
    <t>Arroz granza</t>
  </si>
  <si>
    <t>Arroz pilado</t>
  </si>
  <si>
    <t xml:space="preserve">Frijol </t>
  </si>
  <si>
    <t xml:space="preserve">Maiz </t>
  </si>
  <si>
    <t xml:space="preserve"> Yuca</t>
  </si>
  <si>
    <t xml:space="preserve"> Ñame</t>
  </si>
  <si>
    <t xml:space="preserve"> Tiquisque</t>
  </si>
  <si>
    <t xml:space="preserve"> Ñampí</t>
  </si>
  <si>
    <t xml:space="preserve"> Jengibre</t>
  </si>
  <si>
    <t xml:space="preserve"> Yampí</t>
  </si>
  <si>
    <t>a/ Dato Preliminar.</t>
  </si>
  <si>
    <t>1/No se cuenta con estadísticas de producción nacional, pero según información de CORBANA se estima que el volúmen de exportación corresponde  al 85 - 90% de la producción total, por lo que se incremento un 10% que incluye los datos estimados para la comercialización a nivel nacional.</t>
  </si>
  <si>
    <t xml:space="preserve">Fuente: Sepsa, con base en información de las instituciones públicas y privadas del Sector Agropecuario. </t>
  </si>
  <si>
    <t>Banano</t>
  </si>
  <si>
    <t>Maíz</t>
  </si>
  <si>
    <t>Cuadro 3</t>
  </si>
  <si>
    <t>Costa Rica.  Área sembrada de arroz y producción según región y cantón, por período agrícola, 2013/2014 - 2016/2017</t>
  </si>
  <si>
    <t>Región</t>
  </si>
  <si>
    <t>Área sembrada (ha)</t>
  </si>
  <si>
    <t>Producción (t)</t>
  </si>
  <si>
    <t xml:space="preserve">2013/14 </t>
  </si>
  <si>
    <t>2014/15</t>
  </si>
  <si>
    <t>2015/16</t>
  </si>
  <si>
    <r>
      <t>2016/17 a</t>
    </r>
    <r>
      <rPr>
        <b/>
        <vertAlign val="superscript"/>
        <sz val="11"/>
        <color indexed="9"/>
        <rFont val="Calibri"/>
        <family val="2"/>
      </rPr>
      <t>/</t>
    </r>
  </si>
  <si>
    <t>Variación % 2015/16-2016/17</t>
  </si>
  <si>
    <t>Participación 2016/17 %</t>
  </si>
  <si>
    <t xml:space="preserve">2012/13 </t>
  </si>
  <si>
    <t>Chorotega</t>
  </si>
  <si>
    <t>Abangares</t>
  </si>
  <si>
    <t>Bagaces</t>
  </si>
  <si>
    <t>Cañas</t>
  </si>
  <si>
    <t>Carrillo</t>
  </si>
  <si>
    <t>La Cruz</t>
  </si>
  <si>
    <t>Liberia</t>
  </si>
  <si>
    <t>Nandayure</t>
  </si>
  <si>
    <t>Nicoya</t>
  </si>
  <si>
    <t>Santa Cruz</t>
  </si>
  <si>
    <t>Pacífico Central</t>
  </si>
  <si>
    <t>Aguirre</t>
  </si>
  <si>
    <t>Esparza</t>
  </si>
  <si>
    <t>Garabito</t>
  </si>
  <si>
    <t>Montes de Oro</t>
  </si>
  <si>
    <t>Orotina</t>
  </si>
  <si>
    <t>Parrita</t>
  </si>
  <si>
    <t>Puntarenas</t>
  </si>
  <si>
    <t>Brunca</t>
  </si>
  <si>
    <t>Buenos Aires</t>
  </si>
  <si>
    <t>Corredores</t>
  </si>
  <si>
    <t>Golfito</t>
  </si>
  <si>
    <t>Osa</t>
  </si>
  <si>
    <t>Huetar Norte</t>
  </si>
  <si>
    <t>Guatuso</t>
  </si>
  <si>
    <t>Los Chiles</t>
  </si>
  <si>
    <t>San Carlos</t>
  </si>
  <si>
    <t>Upala</t>
  </si>
  <si>
    <t>Huetar Caribe</t>
  </si>
  <si>
    <t>Matina</t>
  </si>
  <si>
    <t>Pococi</t>
  </si>
  <si>
    <t>Sarapiquí</t>
  </si>
  <si>
    <t>Siquirres</t>
  </si>
  <si>
    <t>a/Preliminar</t>
  </si>
  <si>
    <t>Fuente: Sepsa, con información de la Corporación Arrocera Nacional (CONARROZ).</t>
  </si>
  <si>
    <t>Cuadro 4</t>
  </si>
  <si>
    <t xml:space="preserve">Costa Rica. Área sembrada y producción de frijol según región y subregión, por período agrícola, 2014/15 - 2017/18. </t>
  </si>
  <si>
    <t>Región/Subregión</t>
  </si>
  <si>
    <t>Área (hectáreas)</t>
  </si>
  <si>
    <t>Producción (t húmedas y sucias)</t>
  </si>
  <si>
    <t>Variación %  2016/17-2017/18</t>
  </si>
  <si>
    <t>2012/13</t>
  </si>
  <si>
    <t xml:space="preserve">2014/15 </t>
  </si>
  <si>
    <t>2016/17</t>
  </si>
  <si>
    <t>2017/18 a/</t>
  </si>
  <si>
    <t xml:space="preserve">2016/17 </t>
  </si>
  <si>
    <t>Región Central Oriental</t>
  </si>
  <si>
    <t>Turrialba</t>
  </si>
  <si>
    <t>Región Pacífico Central</t>
  </si>
  <si>
    <t>Chomes</t>
  </si>
  <si>
    <t>Barranca</t>
  </si>
  <si>
    <t>Parrita - Quepos</t>
  </si>
  <si>
    <t>Jicaral</t>
  </si>
  <si>
    <t>Región Chorotega</t>
  </si>
  <si>
    <t>Hojancha</t>
  </si>
  <si>
    <t>Tilarán</t>
  </si>
  <si>
    <t>Región Brunca</t>
  </si>
  <si>
    <t>Palmar Norte</t>
  </si>
  <si>
    <t>Coto Brus</t>
  </si>
  <si>
    <t>San Isidro/Perez Zeledón</t>
  </si>
  <si>
    <t>Puerto Jiménez</t>
  </si>
  <si>
    <t>Laurel</t>
  </si>
  <si>
    <t>Pejibaye</t>
  </si>
  <si>
    <t>Región Huetar Norte</t>
  </si>
  <si>
    <t>Fortuna</t>
  </si>
  <si>
    <t>Santa Rosa/Pocosol/Los Chiles</t>
  </si>
  <si>
    <t>Región Huetar Caribe</t>
  </si>
  <si>
    <t>Talamanca</t>
  </si>
  <si>
    <t>Limón/Matina</t>
  </si>
  <si>
    <t>Pococí</t>
  </si>
  <si>
    <t xml:space="preserve"> a/Preliminar       </t>
  </si>
  <si>
    <t>Fuente: Sepsa, con información del CNP, disponible al 20 de Febrero del 2018 y proporcionada por las Direcciones Regionales.</t>
  </si>
  <si>
    <t>Cuadro 5</t>
  </si>
  <si>
    <t xml:space="preserve">Costa Rica.  Área sembrada y producción de maíz blanco según región y subregión, por período agrícola, 2014/15- 2017/18. </t>
  </si>
  <si>
    <t>Variación % 2016/2017 - 2017/18</t>
  </si>
  <si>
    <t xml:space="preserve">2014/15  </t>
  </si>
  <si>
    <t xml:space="preserve">2017/18 a/ </t>
  </si>
  <si>
    <t>San Isidro</t>
  </si>
  <si>
    <t>Pocosol</t>
  </si>
  <si>
    <t>Limón-Matina</t>
  </si>
  <si>
    <t xml:space="preserve">Total </t>
  </si>
  <si>
    <t>Fuente: Sepsa, con información del CNP, disponible al 20 de Febrero del 2018, y proporcionada por las Direcciones Regionales.</t>
  </si>
  <si>
    <t>Cuadro 6</t>
  </si>
  <si>
    <t>Costa Rica. Producción de café fruta por cantón. Cosechas 2013/2014 a 2016/2017</t>
  </si>
  <si>
    <t>En toneladas según año cafetalero</t>
  </si>
  <si>
    <t>Región Cafetalera</t>
  </si>
  <si>
    <t>Provincia</t>
  </si>
  <si>
    <t>Cantón</t>
  </si>
  <si>
    <t>2013/14</t>
  </si>
  <si>
    <t>Variación % 2015/16 - 2016/17</t>
  </si>
  <si>
    <t>Subtotal</t>
  </si>
  <si>
    <t>Los Santos</t>
  </si>
  <si>
    <t>Cartago</t>
  </si>
  <si>
    <t>El Guarco</t>
  </si>
  <si>
    <t>San José</t>
  </si>
  <si>
    <t>Acosta</t>
  </si>
  <si>
    <t>Aserrí</t>
  </si>
  <si>
    <t>Desamparados</t>
  </si>
  <si>
    <t>Dota</t>
  </si>
  <si>
    <t>Leon Cortés</t>
  </si>
  <si>
    <t>Tarrazú</t>
  </si>
  <si>
    <t>Perez Zeledón</t>
  </si>
  <si>
    <t xml:space="preserve">Turrialba </t>
  </si>
  <si>
    <t>Jiménez</t>
  </si>
  <si>
    <t>Paraíso</t>
  </si>
  <si>
    <t>Limón</t>
  </si>
  <si>
    <t>Valle Central</t>
  </si>
  <si>
    <t>Alajuela</t>
  </si>
  <si>
    <t>Poas</t>
  </si>
  <si>
    <t>La Unión</t>
  </si>
  <si>
    <t>Heredia</t>
  </si>
  <si>
    <t>Barba</t>
  </si>
  <si>
    <t>Belén</t>
  </si>
  <si>
    <t>Flores</t>
  </si>
  <si>
    <t>San Pablo</t>
  </si>
  <si>
    <t>San Rafael</t>
  </si>
  <si>
    <t>Santa Bárbara</t>
  </si>
  <si>
    <t>Santo Domingo</t>
  </si>
  <si>
    <t>Alajuelita</t>
  </si>
  <si>
    <t>Curridabat</t>
  </si>
  <si>
    <t>Escazú</t>
  </si>
  <si>
    <t>Goicoechea</t>
  </si>
  <si>
    <t>Montes de Oca</t>
  </si>
  <si>
    <t>Moravia</t>
  </si>
  <si>
    <t>Puriscal</t>
  </si>
  <si>
    <t>Santa Ana</t>
  </si>
  <si>
    <t>Tibas</t>
  </si>
  <si>
    <t>Turrubares</t>
  </si>
  <si>
    <t>Vasquez de Coronado</t>
  </si>
  <si>
    <t>Valle Occidental</t>
  </si>
  <si>
    <t>Alfaro Ruiz</t>
  </si>
  <si>
    <t>Atenas</t>
  </si>
  <si>
    <t>Grecia</t>
  </si>
  <si>
    <t>Naranjo</t>
  </si>
  <si>
    <t>Palmares</t>
  </si>
  <si>
    <t>San Mateo</t>
  </si>
  <si>
    <t>San Ramón</t>
  </si>
  <si>
    <t>Valverde Vega</t>
  </si>
  <si>
    <t>Zona Norte</t>
  </si>
  <si>
    <t>Guanacaste</t>
  </si>
  <si>
    <t>Fuente: Sepsa, con información del Instituto del Café de Costa Rica (ICAFE).</t>
  </si>
  <si>
    <t>Cuadro 7</t>
  </si>
  <si>
    <t>Costa Rica. Área sembrada y producción de banano para exportación, según zona productora y cantón, por período, 2014-2017.</t>
  </si>
  <si>
    <t>Producción (toneladas)</t>
  </si>
  <si>
    <t>Variación % 2016-2017</t>
  </si>
  <si>
    <t>Participación 2017  %</t>
  </si>
  <si>
    <t>ZONA / CANTON</t>
  </si>
  <si>
    <t>Zona del Caribe</t>
  </si>
  <si>
    <t xml:space="preserve">     Matina</t>
  </si>
  <si>
    <t xml:space="preserve">     Pococí</t>
  </si>
  <si>
    <t xml:space="preserve">     Siquirres</t>
  </si>
  <si>
    <t xml:space="preserve">     Sarapiquí</t>
  </si>
  <si>
    <t xml:space="preserve">     Limón</t>
  </si>
  <si>
    <t xml:space="preserve">     Guácimo</t>
  </si>
  <si>
    <t xml:space="preserve">     Talamanca</t>
  </si>
  <si>
    <t xml:space="preserve">ZONA DEL PACÍFICO </t>
  </si>
  <si>
    <t xml:space="preserve">      Parrita</t>
  </si>
  <si>
    <t xml:space="preserve">     Corredores</t>
  </si>
  <si>
    <t xml:space="preserve">     Osa </t>
  </si>
  <si>
    <t>OTROS (1)</t>
  </si>
  <si>
    <t xml:space="preserve">TOTAL </t>
  </si>
  <si>
    <t>1/ Origen desconocido</t>
  </si>
  <si>
    <t>Fuente:  Sepsa, con información de CORBANA</t>
  </si>
  <si>
    <t>Cuadro 8</t>
  </si>
  <si>
    <t>Costa Rica. Área sembrada y producción de cebolla, según provincia y cantón  por año. 2014 - 2017.</t>
  </si>
  <si>
    <t>Participación
2017     
%</t>
  </si>
  <si>
    <t>Oreamuno</t>
  </si>
  <si>
    <t>Alvarado</t>
  </si>
  <si>
    <t>Zarcero</t>
  </si>
  <si>
    <t>Poás</t>
  </si>
  <si>
    <t>PUNTARENAS</t>
  </si>
  <si>
    <t>Lepanto</t>
  </si>
  <si>
    <t>Barva</t>
  </si>
  <si>
    <t>Sto. Domingo</t>
  </si>
  <si>
    <t>a/ dato preliminar</t>
  </si>
  <si>
    <t>Fuente: Sepsa, con información del CNP</t>
  </si>
  <si>
    <t>Cuadro 9</t>
  </si>
  <si>
    <t>Costa Rica. Área sembrada y producción de la papa  según provincia y cantón, por año. 2014- 2017.</t>
  </si>
  <si>
    <t>Participación 2017 
%</t>
  </si>
  <si>
    <t>Coronado</t>
  </si>
  <si>
    <t>TOTAL</t>
  </si>
  <si>
    <t>Fuente: Sepsa, con información del CNP.</t>
  </si>
  <si>
    <t>Cuadro 10</t>
  </si>
  <si>
    <t>Costa Rica. Semilla producida e importada bajo régimen de control oficial de calidad, según actividades por año. 2014-2017.</t>
  </si>
  <si>
    <t xml:space="preserve"> Variación 2016-2017 %</t>
  </si>
  <si>
    <t>Producción nacional de Semilla Certificada</t>
  </si>
  <si>
    <t>Teca</t>
  </si>
  <si>
    <t>Melina</t>
  </si>
  <si>
    <t>Café</t>
  </si>
  <si>
    <t>Cacao 1/</t>
  </si>
  <si>
    <t>Papa (plantas) 2/</t>
  </si>
  <si>
    <t>Palma aceitera (semillas) 3/</t>
  </si>
  <si>
    <t xml:space="preserve">Sub Total </t>
  </si>
  <si>
    <t>Semilla importada 4/</t>
  </si>
  <si>
    <t>Acelga</t>
  </si>
  <si>
    <t>Apio</t>
  </si>
  <si>
    <t xml:space="preserve">Arúgula = Rúcula </t>
  </si>
  <si>
    <t>Arbeja</t>
  </si>
  <si>
    <t>Berenjena</t>
  </si>
  <si>
    <t>Brócoli</t>
  </si>
  <si>
    <t>Cebollín</t>
  </si>
  <si>
    <t>Coles</t>
  </si>
  <si>
    <t>Chile</t>
  </si>
  <si>
    <t>Coliflor</t>
  </si>
  <si>
    <t>Culantro</t>
  </si>
  <si>
    <t>Espárrago</t>
  </si>
  <si>
    <t>Especies forrajeras</t>
  </si>
  <si>
    <t>Espinaca</t>
  </si>
  <si>
    <t>Lechuga</t>
  </si>
  <si>
    <t>Maíz dulce</t>
  </si>
  <si>
    <t>Mostaza</t>
  </si>
  <si>
    <t>Pepino</t>
  </si>
  <si>
    <t>Perejil</t>
  </si>
  <si>
    <t>Puerro</t>
  </si>
  <si>
    <t>Rábano</t>
  </si>
  <si>
    <t>Rabanito</t>
  </si>
  <si>
    <t>Remolacha</t>
  </si>
  <si>
    <t>Vainica</t>
  </si>
  <si>
    <t>Zuchini</t>
  </si>
  <si>
    <t xml:space="preserve">TOTAL 5/ </t>
  </si>
  <si>
    <t>a/ preliminar</t>
  </si>
  <si>
    <t>1/ Plantas de vivero de cacao, se reinició el programa en el año del 2014</t>
  </si>
  <si>
    <t>2/  La semilla de papa no está contabilizada en el total de semilla, ya que no está reportada en toneladas, sino en plantas.</t>
  </si>
  <si>
    <t>3/ Se refiere a miles de semillas de palma aceitera</t>
  </si>
  <si>
    <t>4/  Semilla importada a la que la Oficina Nacional de Semillas, le verifico su estandar de calidad.</t>
  </si>
  <si>
    <t xml:space="preserve">5/ Total de semilla bajo régimen de control oficial de calidad </t>
  </si>
  <si>
    <t>Fuente: Sepsa, con información de la Oficina Nacional de Semillas (ONS).</t>
  </si>
  <si>
    <t>Cuadro 11</t>
  </si>
  <si>
    <t>Costa Rica. Producción de las principales actividades pecuarias, 2014-2017.</t>
  </si>
  <si>
    <t xml:space="preserve">(toneladas métricas) </t>
  </si>
  <si>
    <t>Leche de vaca</t>
  </si>
  <si>
    <t>Avicultura carne</t>
  </si>
  <si>
    <t>Ganado Vacuno</t>
  </si>
  <si>
    <t>Avicultura huevos</t>
  </si>
  <si>
    <t>Porcicultura</t>
  </si>
  <si>
    <t>Leche de cabra</t>
  </si>
  <si>
    <t>Fuente: Sepsa, con base en información de: Camara Nacional de Avicultores de Costa Rica (CANAVI), Corporación Ganadera (CORFOGA), Servicio Nacional de Salud Animal (Senasa), Cámara Nacional de Productores de Leche  y Gerentes de los Programas Nacionales.</t>
  </si>
  <si>
    <t>Cuadro 12</t>
  </si>
  <si>
    <t>Costa Rica. Número de apiarios y de colmenas por provincia y producción obtenida. Periodo, 2014-2017.</t>
  </si>
  <si>
    <t>Nº Apiarios</t>
  </si>
  <si>
    <t>Nº Colmenas</t>
  </si>
  <si>
    <t>Producción tm</t>
  </si>
  <si>
    <t>Fuente: Sepsa, con base en información de la Gerente del Programa Nacional Apícola</t>
  </si>
  <si>
    <t>Cuadro 13</t>
  </si>
  <si>
    <t>Costa Rica. Área en producción según las principales especies acuícolas, 
por período 2014 - 2017.</t>
  </si>
  <si>
    <t>Especie</t>
  </si>
  <si>
    <t>Camarón</t>
  </si>
  <si>
    <t>Tilapia</t>
  </si>
  <si>
    <t>Trucha</t>
  </si>
  <si>
    <t>Langostino</t>
  </si>
  <si>
    <t>Fuente: Sepsa, con información del Departamento de Acuicultura del Instituto Costarricense de pesca (INCOPESCA).</t>
  </si>
  <si>
    <t>Cuadro 14</t>
  </si>
  <si>
    <t>Costa Rica.  Producción acuícola según especie cultivada por período. 2014-2017</t>
  </si>
  <si>
    <t>Pargo</t>
  </si>
  <si>
    <t>Ostras</t>
  </si>
  <si>
    <t>Cuadro 15</t>
  </si>
  <si>
    <t>Costa Rica.  Producción agroindustrial según producto derivado, por  período 2014-2017</t>
  </si>
  <si>
    <t>Producto derivado</t>
  </si>
  <si>
    <t>Azúcar</t>
  </si>
  <si>
    <t>Aceite crudo</t>
  </si>
  <si>
    <t>Café Oro</t>
  </si>
  <si>
    <t>Fuente: Sepsa, con información de:  CONARROZ,  ICAFE y LAICA.</t>
  </si>
  <si>
    <t>Cuadro 16</t>
  </si>
  <si>
    <t xml:space="preserve">Costa Rica. Índices de producción y rendimiento agroindustrial del Sector Azucarero Costarricense. </t>
  </si>
  <si>
    <t xml:space="preserve">Según zafras 2013/14 - 2016/17 </t>
  </si>
  <si>
    <t>Zafra</t>
  </si>
  <si>
    <t>Área Sembrada (ha)</t>
  </si>
  <si>
    <t>Área Cosechada (ha) 1/</t>
  </si>
  <si>
    <t>Caña Procesada (t) 2/</t>
  </si>
  <si>
    <t xml:space="preserve">Variación caña procesada % </t>
  </si>
  <si>
    <t>Azúcar Fabricada  (t) 3/</t>
  </si>
  <si>
    <t xml:space="preserve">Variación azúcar fabricada % </t>
  </si>
  <si>
    <t>Rendimientos</t>
  </si>
  <si>
    <t>Relación Caña/Azúcar 7/</t>
  </si>
  <si>
    <t>Agrícola 3/</t>
  </si>
  <si>
    <t>Industrial 5/</t>
  </si>
  <si>
    <t>Azucar 6/</t>
  </si>
  <si>
    <t>Melaza</t>
  </si>
  <si>
    <t>(t/ha) 4/</t>
  </si>
  <si>
    <t>%</t>
  </si>
  <si>
    <t>96º POL</t>
  </si>
  <si>
    <t>(t/ha)</t>
  </si>
  <si>
    <t xml:space="preserve">2011-12 </t>
  </si>
  <si>
    <t xml:space="preserve">2012-13 </t>
  </si>
  <si>
    <t xml:space="preserve">2013-14 </t>
  </si>
  <si>
    <t xml:space="preserve">2014-15 </t>
  </si>
  <si>
    <t xml:space="preserve">2015-16 </t>
  </si>
  <si>
    <t>2016-17 8/</t>
  </si>
  <si>
    <t>1) Corresponde al Área Efectiva de Caña Cosechada, no a la Sembrada.</t>
  </si>
  <si>
    <t>2/ Caña procesada es igual a caña molida.</t>
  </si>
  <si>
    <t>3/ Azúcar fabricada es igual a bultos producidos (dado en 96 º Pol).</t>
  </si>
  <si>
    <t>4/ Es igual a toneladas de azúcar por hectárea.</t>
  </si>
  <si>
    <t xml:space="preserve">5/ Es igual a kilogramos de azúcar de 96º pol por tonelada de caña. </t>
  </si>
  <si>
    <t>6/ Se refiere a las toneladas de azúcar que se producen en una héctarea de caña, se obtiene de multiplicar el rendimiento agrícola (toneladas de caña por hectarea) por el rendimiento industrial (que son los kilos de azucar por tonelada de caña)</t>
  </si>
  <si>
    <t xml:space="preserve">7/ Se refiere a la cantidad (t) de caña necesaria de moler para fabricar una tonelada métrica de azúcar. </t>
  </si>
  <si>
    <t>8/ Los valores de la Zafra 2016-2017 son preliminares.</t>
  </si>
  <si>
    <t xml:space="preserve">Fuente:  Sepsa, con información de LAICA - DIECA </t>
  </si>
  <si>
    <t>Cuadro 17</t>
  </si>
  <si>
    <t>Costa Rica. Equivalencias, rendimientos, pesos y factores de conversión utilizados en algunos productos agropecuarios.</t>
  </si>
  <si>
    <t>EQUIVALENCIAS</t>
  </si>
  <si>
    <t>PRODUCTO</t>
  </si>
  <si>
    <t>UNIDAD</t>
  </si>
  <si>
    <t>EQUIVALE A</t>
  </si>
  <si>
    <t>Arroz en granza</t>
  </si>
  <si>
    <t>1 saco</t>
  </si>
  <si>
    <t xml:space="preserve">73,61 kg de grano entero y quebrado grueso </t>
  </si>
  <si>
    <t>1 bulto</t>
  </si>
  <si>
    <t xml:space="preserve">50 kg de azúcar 96 grados Pol </t>
  </si>
  <si>
    <t>1 caja</t>
  </si>
  <si>
    <t>18,14 kg</t>
  </si>
  <si>
    <t>Café fruta</t>
  </si>
  <si>
    <t>1 fanega</t>
  </si>
  <si>
    <t>2 dobles hectolitros = 253 kg =0,253 toneladas</t>
  </si>
  <si>
    <t>105,2 kg de pulpa fresca</t>
  </si>
  <si>
    <t>148 kg de café en baba</t>
  </si>
  <si>
    <t>57,9 kg de pergamino</t>
  </si>
  <si>
    <t>10,9 kg de cascarilla</t>
  </si>
  <si>
    <t>Café oro</t>
  </si>
  <si>
    <t>60 kg (medida internacional de café)</t>
  </si>
  <si>
    <t>Leche entera</t>
  </si>
  <si>
    <t>1 litro</t>
  </si>
  <si>
    <t>1,034 kg</t>
  </si>
  <si>
    <t>40,824 kg</t>
  </si>
  <si>
    <t>6,6 kg</t>
  </si>
  <si>
    <t>12 kg</t>
  </si>
  <si>
    <t>23,4 kg</t>
  </si>
  <si>
    <t>1 tonelada</t>
  </si>
  <si>
    <t xml:space="preserve">653,3 kg de arroz pilado (grano entero y quebrado grueso) </t>
  </si>
  <si>
    <t>Arroz granza húmedo y sucio</t>
  </si>
  <si>
    <t>884,8 kg arroz seco y limpio</t>
  </si>
  <si>
    <t>Arroz en granza seco y limpio</t>
  </si>
  <si>
    <t>1130.2 kg arroz húmedo y sucio</t>
  </si>
  <si>
    <t>46,2 kg café oro</t>
  </si>
  <si>
    <t>Caña de azúcar</t>
  </si>
  <si>
    <t>104 kg azúcar crudo (promedio  de los últimos nueve años)</t>
  </si>
  <si>
    <t>20 bultos</t>
  </si>
  <si>
    <t>Frijol húmedo y sucio</t>
  </si>
  <si>
    <t>988,2 kg seco limpio</t>
  </si>
  <si>
    <t>Maíz húmedo y sucio</t>
  </si>
  <si>
    <t>918 kg seco y limpio</t>
  </si>
  <si>
    <t>RENDIMIENTOS UTILIZADOS EN PALMA ACEITERA</t>
  </si>
  <si>
    <t>Palma aceitera (fruta fresca)</t>
  </si>
  <si>
    <t>230 kg de aceite crudo</t>
  </si>
  <si>
    <t>40 kg de almendra</t>
  </si>
  <si>
    <t>Palma aceitera (almendra)</t>
  </si>
  <si>
    <t>400 kg de aceite de almendra</t>
  </si>
  <si>
    <t>500 kg de aceite de almendra</t>
  </si>
  <si>
    <t>RENDIMIENTOS Y PESOS UTILIZADOS EN LA GANADERÍA DE CARNE</t>
  </si>
  <si>
    <t>PRODUCE</t>
  </si>
  <si>
    <t>Ganado Bovino</t>
  </si>
  <si>
    <r>
      <t xml:space="preserve">     </t>
    </r>
    <r>
      <rPr>
        <b/>
        <sz val="11"/>
        <rFont val="Calibri"/>
        <family val="2"/>
      </rPr>
      <t>Machos</t>
    </r>
    <r>
      <rPr>
        <sz val="11"/>
        <rFont val="Calibri"/>
        <family val="2"/>
      </rPr>
      <t xml:space="preserve">, </t>
    </r>
  </si>
  <si>
    <t xml:space="preserve">     Peso promedio en pie</t>
  </si>
  <si>
    <t>1 res</t>
  </si>
  <si>
    <t xml:space="preserve">469,43 kg </t>
  </si>
  <si>
    <t xml:space="preserve">     Peso en canal caliente </t>
  </si>
  <si>
    <t>1 canal</t>
  </si>
  <si>
    <t>266,01 kg carne y hueso</t>
  </si>
  <si>
    <t xml:space="preserve">     Rendimiento en canal caliente</t>
  </si>
  <si>
    <t xml:space="preserve">     Rendimiento de canal caliente a carne </t>
  </si>
  <si>
    <t xml:space="preserve">     Peso en carne  </t>
  </si>
  <si>
    <t xml:space="preserve">203,16 kg carne deshuesada  </t>
  </si>
  <si>
    <r>
      <t xml:space="preserve">     </t>
    </r>
    <r>
      <rPr>
        <b/>
        <sz val="11"/>
        <rFont val="Calibri"/>
        <family val="2"/>
      </rPr>
      <t>Hembras</t>
    </r>
  </si>
  <si>
    <t xml:space="preserve">375,59 kg </t>
  </si>
  <si>
    <t>197,72 kg carne y hueso</t>
  </si>
  <si>
    <t xml:space="preserve">147,68 kg carne deshuesada </t>
  </si>
  <si>
    <t>CONVERSIONES</t>
  </si>
  <si>
    <t>Lácteos</t>
  </si>
  <si>
    <t xml:space="preserve">     29 kg leche líquida</t>
  </si>
  <si>
    <t>1 kg</t>
  </si>
  <si>
    <t xml:space="preserve">     Leche en polvo</t>
  </si>
  <si>
    <t xml:space="preserve">     3,33 kg leche líquida</t>
  </si>
  <si>
    <t xml:space="preserve">     Leche condensada</t>
  </si>
  <si>
    <t xml:space="preserve">     23,43 kg  leche líquida</t>
  </si>
  <si>
    <t xml:space="preserve">     Mantequilla</t>
  </si>
  <si>
    <t xml:space="preserve">     6 kg leche líquida</t>
  </si>
  <si>
    <t xml:space="preserve">     Queso fresco</t>
  </si>
  <si>
    <t xml:space="preserve">     1,25 kg leche líquida</t>
  </si>
  <si>
    <t xml:space="preserve">     Yogurt</t>
  </si>
  <si>
    <t xml:space="preserve">     2 kg</t>
  </si>
  <si>
    <t xml:space="preserve">     Jugo concentrado 11 grados Brix</t>
  </si>
  <si>
    <t xml:space="preserve">     6 litros jugo concentrado 11 grados Brix</t>
  </si>
  <si>
    <t xml:space="preserve">     Jugo concentrado 65 grados Brix</t>
  </si>
  <si>
    <t xml:space="preserve">1,26 kilos de cacao en grano (luego de que se ha limpiado, tostado y eliminado la cascarilla), </t>
  </si>
  <si>
    <t>De pasta de cacao (licor de cacao natural)</t>
  </si>
  <si>
    <t xml:space="preserve">2,69 kilos de cacao en grano </t>
  </si>
  <si>
    <t>De manteca de cacao</t>
  </si>
  <si>
    <t>2,13 kilos de pasta de cacao (licor de cacao)</t>
  </si>
  <si>
    <t xml:space="preserve">2,45 kilos de cacao en grano </t>
  </si>
  <si>
    <t>De torta de cacao</t>
  </si>
  <si>
    <t>En % lo anterior se puede resumir de la siguiente manera.</t>
  </si>
  <si>
    <t>100 kilos de grano = 79 kilos de pasta de cacao,  = 37.13 kilos de manteca de cacao equivalente al 37.13% de cacao en grano.</t>
  </si>
  <si>
    <t>100 kilos de grano = 79 kilos de pasta de cacao,  = 41.08 kilos de torta de cacao equivalente al 41.08% de cacao en grano</t>
  </si>
  <si>
    <t>1/ Los rendimientos varían de acuerdo con la zona, las variedades y con las condiciones climáticas.</t>
  </si>
  <si>
    <t>Fuente: Sepsa, con información de las instituciones del sector agropecuario y de la Empresa Cocoa.</t>
  </si>
  <si>
    <t>(kg)</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</si>
</sst>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_(* #,##0_);_(* \(#,##0\);_(* &quot;-&quot;??_);_(@_)"/>
    <numFmt numFmtId="166" formatCode="#,##0.0"/>
    <numFmt numFmtId="167" formatCode="0.0"/>
    <numFmt numFmtId="168" formatCode="_-* #,##0.00\ _P_t_s_-;\-* #,##0.00\ _P_t_s_-;_-* &quot;-&quot;??\ _P_t_s_-;_-@_-"/>
    <numFmt numFmtId="169" formatCode="_-* #,##0.00\ _€_-;\-* #,##0.00\ _€_-;_-* &quot;-&quot;??\ _€_-;_-@_-"/>
    <numFmt numFmtId="170" formatCode="_(* #,##0.0_);_(* \(#,##0.0\);_(* &quot;-&quot;??_);_(@_)"/>
    <numFmt numFmtId="171" formatCode="_-* #,##0\ &quot;Pts&quot;_-;\-* #,##0\ &quot;Pts&quot;_-;_-* &quot;-&quot;\ &quot;Pts&quot;_-;_-@_-"/>
    <numFmt numFmtId="172" formatCode="#,##0\ &quot;€&quot;;\-#,##0\ &quot;€&quot;"/>
    <numFmt numFmtId="173" formatCode="_-* #,##0.00\ [$€]_-;\-* #,##0.00\ [$€]_-;_-* &quot;-&quot;??\ [$€]_-;_-@_-"/>
  </numFmts>
  <fonts count="44">
    <font>
      <sz val="10"/>
      <name val="Courier"/>
      <family val="0"/>
    </font>
    <font>
      <sz val="11"/>
      <color indexed="8"/>
      <name val="Calibri"/>
      <family val="2"/>
    </font>
    <font>
      <sz val="10"/>
      <name val="Arial"/>
      <family val="2"/>
    </font>
    <font>
      <b/>
      <sz val="11"/>
      <name val="Calibri"/>
      <family val="2"/>
    </font>
    <font>
      <sz val="11"/>
      <name val="Calibri"/>
      <family val="2"/>
    </font>
    <font>
      <b/>
      <sz val="11"/>
      <color indexed="9"/>
      <name val="Calibri"/>
      <family val="2"/>
    </font>
    <font>
      <sz val="11"/>
      <color indexed="12"/>
      <name val="Calibri"/>
      <family val="2"/>
    </font>
    <font>
      <b/>
      <sz val="11"/>
      <color indexed="8"/>
      <name val="Calibri"/>
      <family val="2"/>
    </font>
    <font>
      <b/>
      <sz val="11"/>
      <color indexed="11"/>
      <name val="Calibri"/>
      <family val="2"/>
    </font>
    <font>
      <b/>
      <vertAlign val="superscript"/>
      <sz val="11"/>
      <color indexed="9"/>
      <name val="Calibri"/>
      <family val="2"/>
    </font>
    <font>
      <sz val="11"/>
      <color indexed="9"/>
      <name val="Calibri"/>
      <family val="2"/>
    </font>
    <font>
      <b/>
      <sz val="18"/>
      <color indexed="56"/>
      <name val="Calibri Light"/>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11"/>
      <color theme="6" tint="0.39998000860214233"/>
      <name val="Calibri"/>
      <family val="2"/>
    </font>
    <font>
      <sz val="11"/>
      <color rgb="FF000000"/>
      <name val="Calibri"/>
      <family val="2"/>
    </font>
    <font>
      <b/>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theme="4" tint="-0.24997000396251678"/>
      </bottom>
    </border>
    <border>
      <left/>
      <right/>
      <top/>
      <bottom style="thin">
        <color theme="3" tint="-0.24997000396251678"/>
      </bottom>
    </border>
    <border>
      <left/>
      <right/>
      <top/>
      <bottom style="thin"/>
    </border>
    <border>
      <left/>
      <right/>
      <top/>
      <bottom style="thin">
        <color theme="0"/>
      </bottom>
    </border>
    <border>
      <left style="thin"/>
      <right/>
      <top/>
      <bottom/>
    </border>
    <border>
      <left/>
      <right/>
      <top style="thin">
        <color theme="4" tint="-0.24997000396251678"/>
      </top>
      <bottom/>
    </border>
    <border>
      <left/>
      <right/>
      <top style="thin"/>
      <bottom/>
    </border>
    <border>
      <left/>
      <right/>
      <top/>
      <bottom style="medium">
        <color theme="0"/>
      </bottom>
    </border>
    <border>
      <left/>
      <right/>
      <top style="thin"/>
      <bottom style="thin">
        <color theme="0"/>
      </bottom>
    </border>
  </borders>
  <cellStyleXfs count="87">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68" fontId="2"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73" fontId="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172" fontId="0" fillId="0" borderId="0">
      <alignment/>
      <protection/>
    </xf>
    <xf numFmtId="0" fontId="2" fillId="0" borderId="0">
      <alignment/>
      <protection/>
    </xf>
    <xf numFmtId="0" fontId="2" fillId="0" borderId="0">
      <alignment/>
      <protection/>
    </xf>
    <xf numFmtId="0" fontId="2" fillId="0" borderId="0">
      <alignment/>
      <protection/>
    </xf>
    <xf numFmtId="164" fontId="0" fillId="0" borderId="0">
      <alignment/>
      <protection/>
    </xf>
    <xf numFmtId="0" fontId="2" fillId="0" borderId="0">
      <alignment/>
      <protection/>
    </xf>
    <xf numFmtId="0" fontId="2" fillId="0" borderId="0">
      <alignment/>
      <protection/>
    </xf>
    <xf numFmtId="0" fontId="2" fillId="0" borderId="0">
      <alignment/>
      <protection/>
    </xf>
    <xf numFmtId="170" fontId="0" fillId="0" borderId="0">
      <alignment/>
      <protection/>
    </xf>
    <xf numFmtId="170" fontId="0" fillId="0" borderId="0">
      <alignment/>
      <protection/>
    </xf>
    <xf numFmtId="170" fontId="0" fillId="0" borderId="0">
      <alignment/>
      <protection/>
    </xf>
    <xf numFmtId="0" fontId="2" fillId="0" borderId="0">
      <alignment/>
      <protection/>
    </xf>
    <xf numFmtId="0" fontId="24" fillId="0" borderId="0">
      <alignment/>
      <protection/>
    </xf>
    <xf numFmtId="0" fontId="24" fillId="0" borderId="0">
      <alignment/>
      <protection/>
    </xf>
    <xf numFmtId="0" fontId="24" fillId="0" borderId="0">
      <alignment/>
      <protection/>
    </xf>
    <xf numFmtId="0" fontId="2" fillId="0" borderId="0">
      <alignment/>
      <protection/>
    </xf>
    <xf numFmtId="171" fontId="0"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08">
    <xf numFmtId="164" fontId="0" fillId="0" borderId="0" xfId="0" applyAlignment="1">
      <alignment/>
    </xf>
    <xf numFmtId="0" fontId="4" fillId="0" borderId="0" xfId="68" applyFont="1">
      <alignment/>
      <protection/>
    </xf>
    <xf numFmtId="0" fontId="28" fillId="33" borderId="0" xfId="75" applyFont="1" applyFill="1" applyBorder="1" applyAlignment="1">
      <alignment vertical="center" wrapText="1"/>
      <protection/>
    </xf>
    <xf numFmtId="0" fontId="28" fillId="33" borderId="0" xfId="75" applyFont="1" applyFill="1" applyBorder="1" applyAlignment="1">
      <alignment horizontal="center" vertical="center" wrapText="1"/>
      <protection/>
    </xf>
    <xf numFmtId="164" fontId="28" fillId="33" borderId="0" xfId="0" applyFont="1" applyFill="1" applyBorder="1" applyAlignment="1">
      <alignment horizontal="center" vertical="top" wrapText="1"/>
    </xf>
    <xf numFmtId="0" fontId="3" fillId="34" borderId="0" xfId="68" applyFont="1" applyFill="1" applyBorder="1" applyAlignment="1">
      <alignment wrapText="1"/>
      <protection/>
    </xf>
    <xf numFmtId="165" fontId="3" fillId="34" borderId="0" xfId="48" applyNumberFormat="1" applyFont="1" applyFill="1" applyBorder="1" applyAlignment="1">
      <alignment horizontal="right" wrapText="1"/>
    </xf>
    <xf numFmtId="166" fontId="3" fillId="34" borderId="0" xfId="50" applyNumberFormat="1" applyFont="1" applyFill="1" applyBorder="1" applyAlignment="1">
      <alignment horizontal="right" wrapText="1"/>
    </xf>
    <xf numFmtId="0" fontId="6" fillId="0" borderId="0" xfId="68" applyFont="1">
      <alignment/>
      <protection/>
    </xf>
    <xf numFmtId="0" fontId="4" fillId="35" borderId="0" xfId="68" applyFont="1" applyFill="1" applyBorder="1" applyAlignment="1">
      <alignment horizontal="left" indent="1"/>
      <protection/>
    </xf>
    <xf numFmtId="165" fontId="4" fillId="35" borderId="0" xfId="48" applyNumberFormat="1" applyFont="1" applyFill="1" applyBorder="1" applyAlignment="1">
      <alignment horizontal="right" wrapText="1"/>
    </xf>
    <xf numFmtId="166" fontId="4" fillId="35" borderId="0" xfId="50" applyNumberFormat="1" applyFont="1" applyFill="1" applyBorder="1" applyAlignment="1">
      <alignment horizontal="right" wrapText="1"/>
    </xf>
    <xf numFmtId="0" fontId="4" fillId="35" borderId="0" xfId="68" applyFont="1" applyFill="1" applyBorder="1" applyAlignment="1">
      <alignment horizontal="left" wrapText="1" indent="1"/>
      <protection/>
    </xf>
    <xf numFmtId="0" fontId="4" fillId="35" borderId="0" xfId="68" applyFont="1" applyFill="1" applyBorder="1" applyAlignment="1">
      <alignment horizontal="left" vertical="top" wrapText="1" indent="1"/>
      <protection/>
    </xf>
    <xf numFmtId="165" fontId="4" fillId="35" borderId="0" xfId="48" applyNumberFormat="1" applyFont="1" applyFill="1" applyBorder="1" applyAlignment="1">
      <alignment horizontal="right" vertical="top" wrapText="1"/>
    </xf>
    <xf numFmtId="0" fontId="6" fillId="0" borderId="0" xfId="68" applyFont="1" applyAlignment="1">
      <alignment vertical="top"/>
      <protection/>
    </xf>
    <xf numFmtId="166" fontId="4" fillId="35" borderId="0" xfId="50" applyNumberFormat="1" applyFont="1" applyFill="1" applyBorder="1" applyAlignment="1">
      <alignment horizontal="right" vertical="top" wrapText="1"/>
    </xf>
    <xf numFmtId="0" fontId="3" fillId="34" borderId="10" xfId="71" applyFont="1" applyFill="1" applyBorder="1" applyAlignment="1">
      <alignment horizontal="left"/>
      <protection/>
    </xf>
    <xf numFmtId="165" fontId="3" fillId="34" borderId="10" xfId="48" applyNumberFormat="1" applyFont="1" applyFill="1" applyBorder="1" applyAlignment="1">
      <alignment horizontal="right" vertical="top" wrapText="1"/>
    </xf>
    <xf numFmtId="166" fontId="3" fillId="34" borderId="10" xfId="50" applyNumberFormat="1" applyFont="1" applyFill="1" applyBorder="1" applyAlignment="1">
      <alignment horizontal="right" wrapText="1"/>
    </xf>
    <xf numFmtId="0" fontId="24" fillId="0" borderId="0" xfId="71" applyFont="1">
      <alignment/>
      <protection/>
    </xf>
    <xf numFmtId="0" fontId="24" fillId="35" borderId="0" xfId="71" applyFont="1" applyFill="1">
      <alignment/>
      <protection/>
    </xf>
    <xf numFmtId="0" fontId="24" fillId="0" borderId="0" xfId="70" applyFont="1">
      <alignment/>
      <protection/>
    </xf>
    <xf numFmtId="0" fontId="3" fillId="33" borderId="0" xfId="74" applyFont="1" applyFill="1" applyAlignment="1">
      <alignment horizontal="center" wrapText="1"/>
      <protection/>
    </xf>
    <xf numFmtId="49" fontId="28" fillId="33" borderId="0" xfId="0" applyNumberFormat="1" applyFont="1" applyFill="1" applyBorder="1" applyAlignment="1">
      <alignment horizontal="center" vertical="center"/>
    </xf>
    <xf numFmtId="0" fontId="41" fillId="33" borderId="0" xfId="75" applyFont="1" applyFill="1" applyBorder="1" applyAlignment="1">
      <alignment horizontal="center" vertical="top" wrapText="1"/>
      <protection/>
    </xf>
    <xf numFmtId="0" fontId="41" fillId="33" borderId="0" xfId="60" applyFont="1" applyFill="1" applyBorder="1" applyAlignment="1">
      <alignment horizontal="center" vertical="center" wrapText="1"/>
      <protection/>
    </xf>
    <xf numFmtId="0" fontId="3" fillId="34" borderId="0" xfId="58" applyFont="1" applyFill="1" applyBorder="1">
      <alignment/>
      <protection/>
    </xf>
    <xf numFmtId="167" fontId="3" fillId="34" borderId="0" xfId="58" applyNumberFormat="1" applyFont="1" applyFill="1" applyBorder="1">
      <alignment/>
      <protection/>
    </xf>
    <xf numFmtId="2" fontId="3" fillId="34" borderId="0" xfId="58" applyNumberFormat="1" applyFont="1" applyFill="1" applyBorder="1">
      <alignment/>
      <protection/>
    </xf>
    <xf numFmtId="165" fontId="40" fillId="34" borderId="0" xfId="48" applyNumberFormat="1" applyFont="1" applyFill="1" applyBorder="1" applyAlignment="1">
      <alignment/>
    </xf>
    <xf numFmtId="167" fontId="3" fillId="34" borderId="0" xfId="52" applyNumberFormat="1" applyFont="1" applyFill="1" applyBorder="1" applyAlignment="1">
      <alignment horizontal="right"/>
    </xf>
    <xf numFmtId="0" fontId="4" fillId="0" borderId="0" xfId="58" applyFont="1" applyAlignment="1">
      <alignment horizontal="left" indent="1"/>
      <protection/>
    </xf>
    <xf numFmtId="165" fontId="4" fillId="0" borderId="0" xfId="48" applyNumberFormat="1" applyFont="1" applyAlignment="1">
      <alignment/>
    </xf>
    <xf numFmtId="167" fontId="4" fillId="35" borderId="0" xfId="52" applyNumberFormat="1" applyFont="1" applyFill="1" applyBorder="1" applyAlignment="1">
      <alignment horizontal="right"/>
    </xf>
    <xf numFmtId="2" fontId="4" fillId="0" borderId="0" xfId="58" applyNumberFormat="1" applyFont="1" applyBorder="1">
      <alignment/>
      <protection/>
    </xf>
    <xf numFmtId="0" fontId="4" fillId="0" borderId="0" xfId="58" applyFont="1">
      <alignment/>
      <protection/>
    </xf>
    <xf numFmtId="2" fontId="3" fillId="0" borderId="0" xfId="58" applyNumberFormat="1" applyFont="1" applyBorder="1">
      <alignment/>
      <protection/>
    </xf>
    <xf numFmtId="165" fontId="24" fillId="0" borderId="0" xfId="48" applyNumberFormat="1" applyFont="1" applyBorder="1" applyAlignment="1">
      <alignment/>
    </xf>
    <xf numFmtId="165" fontId="3" fillId="34" borderId="0" xfId="48" applyNumberFormat="1" applyFont="1" applyFill="1" applyBorder="1" applyAlignment="1">
      <alignment horizontal="right"/>
    </xf>
    <xf numFmtId="0" fontId="3" fillId="34" borderId="0" xfId="58" applyFont="1" applyFill="1">
      <alignment/>
      <protection/>
    </xf>
    <xf numFmtId="4" fontId="3" fillId="34" borderId="11" xfId="58" applyNumberFormat="1" applyFont="1" applyFill="1" applyBorder="1">
      <alignment/>
      <protection/>
    </xf>
    <xf numFmtId="165" fontId="3" fillId="34" borderId="11" xfId="48" applyNumberFormat="1" applyFont="1" applyFill="1" applyBorder="1" applyAlignment="1">
      <alignment/>
    </xf>
    <xf numFmtId="165" fontId="3" fillId="34" borderId="11" xfId="48" applyNumberFormat="1" applyFont="1" applyFill="1" applyBorder="1" applyAlignment="1">
      <alignment horizontal="right" wrapText="1"/>
    </xf>
    <xf numFmtId="167" fontId="3" fillId="34" borderId="11" xfId="52" applyNumberFormat="1" applyFont="1" applyFill="1" applyBorder="1" applyAlignment="1">
      <alignment horizontal="right"/>
    </xf>
    <xf numFmtId="2" fontId="3" fillId="34" borderId="11" xfId="58" applyNumberFormat="1" applyFont="1" applyFill="1" applyBorder="1">
      <alignment/>
      <protection/>
    </xf>
    <xf numFmtId="0" fontId="24" fillId="0" borderId="0" xfId="70" applyFont="1" applyBorder="1" applyAlignment="1">
      <alignment wrapText="1"/>
      <protection/>
    </xf>
    <xf numFmtId="0" fontId="4" fillId="0" borderId="0" xfId="64" applyFont="1">
      <alignment/>
      <protection/>
    </xf>
    <xf numFmtId="0" fontId="24" fillId="33" borderId="0" xfId="70" applyFont="1" applyFill="1" applyAlignment="1">
      <alignment wrapText="1"/>
      <protection/>
    </xf>
    <xf numFmtId="0" fontId="4" fillId="33" borderId="0" xfId="64" applyFont="1" applyFill="1" applyBorder="1" applyAlignment="1">
      <alignment vertical="center"/>
      <protection/>
    </xf>
    <xf numFmtId="16" fontId="28" fillId="33" borderId="0" xfId="60" applyNumberFormat="1" applyFont="1" applyFill="1" applyBorder="1" applyAlignment="1">
      <alignment horizontal="center" vertical="center" wrapText="1"/>
      <protection/>
    </xf>
    <xf numFmtId="0" fontId="4" fillId="33" borderId="0" xfId="64" applyFont="1" applyFill="1" applyBorder="1">
      <alignment/>
      <protection/>
    </xf>
    <xf numFmtId="0" fontId="3" fillId="34" borderId="0" xfId="64" applyFont="1" applyFill="1">
      <alignment/>
      <protection/>
    </xf>
    <xf numFmtId="166" fontId="3" fillId="34" borderId="0" xfId="64" applyNumberFormat="1" applyFont="1" applyFill="1">
      <alignment/>
      <protection/>
    </xf>
    <xf numFmtId="166" fontId="3" fillId="34" borderId="0" xfId="60" applyNumberFormat="1" applyFont="1" applyFill="1" applyAlignment="1">
      <alignment horizontal="right"/>
      <protection/>
    </xf>
    <xf numFmtId="0" fontId="4" fillId="0" borderId="0" xfId="64" applyFont="1" applyAlignment="1">
      <alignment horizontal="left" indent="1"/>
      <protection/>
    </xf>
    <xf numFmtId="166" fontId="4" fillId="0" borderId="0" xfId="64" applyNumberFormat="1" applyFont="1">
      <alignment/>
      <protection/>
    </xf>
    <xf numFmtId="166" fontId="4" fillId="0" borderId="0" xfId="60" applyNumberFormat="1" applyFont="1" applyAlignment="1">
      <alignment horizontal="right"/>
      <protection/>
    </xf>
    <xf numFmtId="0" fontId="4" fillId="0" borderId="0" xfId="64" applyFont="1" applyBorder="1" applyAlignment="1">
      <alignment horizontal="left" indent="1"/>
      <protection/>
    </xf>
    <xf numFmtId="0" fontId="4" fillId="0" borderId="0" xfId="64" applyFont="1" applyBorder="1">
      <alignment/>
      <protection/>
    </xf>
    <xf numFmtId="166" fontId="4" fillId="0" borderId="0" xfId="64" applyNumberFormat="1" applyFont="1" applyBorder="1">
      <alignment/>
      <protection/>
    </xf>
    <xf numFmtId="0" fontId="3" fillId="34" borderId="10" xfId="60" applyFont="1" applyFill="1" applyBorder="1">
      <alignment/>
      <protection/>
    </xf>
    <xf numFmtId="0" fontId="24" fillId="34" borderId="10" xfId="70" applyFont="1" applyFill="1" applyBorder="1" applyAlignment="1">
      <alignment wrapText="1"/>
      <protection/>
    </xf>
    <xf numFmtId="166" fontId="3" fillId="34" borderId="10" xfId="60" applyNumberFormat="1" applyFont="1" applyFill="1" applyBorder="1">
      <alignment/>
      <protection/>
    </xf>
    <xf numFmtId="167" fontId="3" fillId="34" borderId="12" xfId="52" applyNumberFormat="1" applyFont="1" applyFill="1" applyBorder="1" applyAlignment="1">
      <alignment horizontal="right"/>
    </xf>
    <xf numFmtId="0" fontId="4" fillId="35" borderId="0" xfId="64" applyFont="1" applyFill="1" applyBorder="1">
      <alignment/>
      <protection/>
    </xf>
    <xf numFmtId="0" fontId="3" fillId="34" borderId="0" xfId="64" applyFont="1" applyFill="1" applyAlignment="1">
      <alignment wrapText="1"/>
      <protection/>
    </xf>
    <xf numFmtId="170" fontId="3" fillId="34" borderId="0" xfId="48" applyNumberFormat="1" applyFont="1" applyFill="1" applyAlignment="1">
      <alignment/>
    </xf>
    <xf numFmtId="170" fontId="4" fillId="0" borderId="0" xfId="48" applyNumberFormat="1" applyFont="1" applyAlignment="1">
      <alignment/>
    </xf>
    <xf numFmtId="170" fontId="4" fillId="35" borderId="0" xfId="48" applyNumberFormat="1" applyFont="1" applyFill="1" applyAlignment="1">
      <alignment/>
    </xf>
    <xf numFmtId="0" fontId="4" fillId="35" borderId="0" xfId="64" applyFont="1" applyFill="1" applyAlignment="1">
      <alignment horizontal="left" indent="1"/>
      <protection/>
    </xf>
    <xf numFmtId="0" fontId="4" fillId="35" borderId="0" xfId="64" applyFont="1" applyFill="1">
      <alignment/>
      <protection/>
    </xf>
    <xf numFmtId="0" fontId="3" fillId="34" borderId="0" xfId="64" applyFont="1" applyFill="1" applyAlignment="1">
      <alignment vertical="top" wrapText="1"/>
      <protection/>
    </xf>
    <xf numFmtId="170" fontId="3" fillId="34" borderId="10" xfId="48" applyNumberFormat="1" applyFont="1" applyFill="1" applyBorder="1" applyAlignment="1">
      <alignment/>
    </xf>
    <xf numFmtId="0" fontId="4" fillId="0" borderId="0" xfId="64" applyFont="1" applyBorder="1" applyAlignment="1">
      <alignment wrapText="1"/>
      <protection/>
    </xf>
    <xf numFmtId="0" fontId="4" fillId="35" borderId="0" xfId="64" applyFont="1" applyFill="1" applyBorder="1" applyAlignment="1">
      <alignment wrapText="1"/>
      <protection/>
    </xf>
    <xf numFmtId="0" fontId="28" fillId="33" borderId="0" xfId="58" applyFont="1" applyFill="1" applyBorder="1" applyAlignment="1">
      <alignment horizontal="center" vertical="center"/>
      <protection/>
    </xf>
    <xf numFmtId="0" fontId="4" fillId="0" borderId="0" xfId="58" applyFont="1" applyBorder="1" applyAlignment="1">
      <alignment horizontal="left"/>
      <protection/>
    </xf>
    <xf numFmtId="0" fontId="4" fillId="0" borderId="0" xfId="58" applyFont="1" applyBorder="1" applyAlignment="1">
      <alignment vertical="center"/>
      <protection/>
    </xf>
    <xf numFmtId="166" fontId="4" fillId="0" borderId="0" xfId="58" applyNumberFormat="1" applyFont="1" applyBorder="1" applyAlignment="1">
      <alignment horizontal="right"/>
      <protection/>
    </xf>
    <xf numFmtId="167" fontId="24" fillId="0" borderId="0" xfId="70" applyNumberFormat="1" applyFont="1">
      <alignment/>
      <protection/>
    </xf>
    <xf numFmtId="0" fontId="40" fillId="34" borderId="0" xfId="70" applyFont="1" applyFill="1" applyBorder="1">
      <alignment/>
      <protection/>
    </xf>
    <xf numFmtId="0" fontId="3" fillId="34" borderId="0" xfId="58" applyFont="1" applyFill="1" applyBorder="1" applyAlignment="1">
      <alignment vertical="center"/>
      <protection/>
    </xf>
    <xf numFmtId="166" fontId="3" fillId="34" borderId="0" xfId="58" applyNumberFormat="1" applyFont="1" applyFill="1" applyBorder="1" applyAlignment="1">
      <alignment horizontal="right"/>
      <protection/>
    </xf>
    <xf numFmtId="167" fontId="40" fillId="34" borderId="0" xfId="70" applyNumberFormat="1" applyFont="1" applyFill="1">
      <alignment/>
      <protection/>
    </xf>
    <xf numFmtId="0" fontId="3" fillId="34" borderId="0" xfId="58" applyFont="1" applyFill="1" applyBorder="1" applyAlignment="1">
      <alignment horizontal="left"/>
      <protection/>
    </xf>
    <xf numFmtId="0" fontId="40" fillId="34" borderId="11" xfId="70" applyFont="1" applyFill="1" applyBorder="1">
      <alignment/>
      <protection/>
    </xf>
    <xf numFmtId="0" fontId="3" fillId="34" borderId="11" xfId="58" applyFont="1" applyFill="1" applyBorder="1" applyAlignment="1">
      <alignment horizontal="left"/>
      <protection/>
    </xf>
    <xf numFmtId="167" fontId="40" fillId="34" borderId="11" xfId="70" applyNumberFormat="1" applyFont="1" applyFill="1" applyBorder="1">
      <alignment/>
      <protection/>
    </xf>
    <xf numFmtId="166" fontId="3" fillId="34" borderId="11" xfId="58" applyNumberFormat="1" applyFont="1" applyFill="1" applyBorder="1" applyAlignment="1">
      <alignment horizontal="right"/>
      <protection/>
    </xf>
    <xf numFmtId="171" fontId="4" fillId="0" borderId="0" xfId="73" applyFont="1">
      <alignment/>
      <protection/>
    </xf>
    <xf numFmtId="0" fontId="24" fillId="0" borderId="0" xfId="69" applyFont="1" applyBorder="1">
      <alignment/>
      <protection/>
    </xf>
    <xf numFmtId="0" fontId="24" fillId="0" borderId="0" xfId="69" applyFont="1">
      <alignment/>
      <protection/>
    </xf>
    <xf numFmtId="0" fontId="3" fillId="0" borderId="0" xfId="59" applyFont="1" applyBorder="1" applyAlignment="1">
      <alignment horizontal="center" wrapText="1"/>
      <protection/>
    </xf>
    <xf numFmtId="0" fontId="7" fillId="33" borderId="0" xfId="75" applyFont="1" applyFill="1" applyBorder="1" applyAlignment="1">
      <alignment horizontal="center"/>
      <protection/>
    </xf>
    <xf numFmtId="0" fontId="28" fillId="33" borderId="0" xfId="75" applyFont="1" applyFill="1" applyBorder="1" applyAlignment="1">
      <alignment wrapText="1"/>
      <protection/>
    </xf>
    <xf numFmtId="0" fontId="28" fillId="33" borderId="0" xfId="75" applyFont="1" applyFill="1" applyBorder="1" applyAlignment="1">
      <alignment horizontal="center"/>
      <protection/>
    </xf>
    <xf numFmtId="0" fontId="28" fillId="33" borderId="0" xfId="75" applyFont="1" applyFill="1" applyBorder="1" applyAlignment="1">
      <alignment horizontal="right" vertical="center"/>
      <protection/>
    </xf>
    <xf numFmtId="0" fontId="3" fillId="34" borderId="0" xfId="59" applyFont="1" applyFill="1" applyBorder="1" applyAlignment="1">
      <alignment horizontal="left"/>
      <protection/>
    </xf>
    <xf numFmtId="3" fontId="3" fillId="34" borderId="0" xfId="59" applyNumberFormat="1" applyFont="1" applyFill="1" applyBorder="1">
      <alignment/>
      <protection/>
    </xf>
    <xf numFmtId="167" fontId="40" fillId="34" borderId="0" xfId="69" applyNumberFormat="1" applyFont="1" applyFill="1">
      <alignment/>
      <protection/>
    </xf>
    <xf numFmtId="0" fontId="4" fillId="0" borderId="0" xfId="59" applyFont="1" applyBorder="1" applyAlignment="1">
      <alignment horizontal="left"/>
      <protection/>
    </xf>
    <xf numFmtId="3" fontId="4" fillId="0" borderId="0" xfId="59" applyNumberFormat="1" applyFont="1" applyFill="1" applyBorder="1">
      <alignment/>
      <protection/>
    </xf>
    <xf numFmtId="167" fontId="24" fillId="0" borderId="0" xfId="69" applyNumberFormat="1" applyFont="1">
      <alignment/>
      <protection/>
    </xf>
    <xf numFmtId="3" fontId="24" fillId="0" borderId="0" xfId="69" applyNumberFormat="1" applyFont="1" applyBorder="1">
      <alignment/>
      <protection/>
    </xf>
    <xf numFmtId="3" fontId="24" fillId="0" borderId="0" xfId="69" applyNumberFormat="1" applyFont="1">
      <alignment/>
      <protection/>
    </xf>
    <xf numFmtId="166" fontId="24" fillId="0" borderId="0" xfId="69" applyNumberFormat="1" applyFont="1">
      <alignment/>
      <protection/>
    </xf>
    <xf numFmtId="0" fontId="3" fillId="34" borderId="0" xfId="59" applyFont="1" applyFill="1" applyBorder="1" applyAlignment="1">
      <alignment horizontal="center"/>
      <protection/>
    </xf>
    <xf numFmtId="3" fontId="24" fillId="34" borderId="0" xfId="69" applyNumberFormat="1" applyFont="1" applyFill="1">
      <alignment/>
      <protection/>
    </xf>
    <xf numFmtId="3" fontId="4" fillId="34" borderId="0" xfId="59" applyNumberFormat="1" applyFont="1" applyFill="1" applyBorder="1">
      <alignment/>
      <protection/>
    </xf>
    <xf numFmtId="167" fontId="24" fillId="34" borderId="0" xfId="69" applyNumberFormat="1" applyFont="1" applyFill="1">
      <alignment/>
      <protection/>
    </xf>
    <xf numFmtId="0" fontId="3" fillId="0" borderId="10" xfId="59" applyFont="1" applyFill="1" applyBorder="1">
      <alignment/>
      <protection/>
    </xf>
    <xf numFmtId="3" fontId="3" fillId="0" borderId="10" xfId="60" applyNumberFormat="1" applyFont="1" applyFill="1" applyBorder="1">
      <alignment/>
      <protection/>
    </xf>
    <xf numFmtId="166" fontId="3" fillId="0" borderId="10" xfId="59" applyNumberFormat="1" applyFont="1" applyFill="1" applyBorder="1">
      <alignment/>
      <protection/>
    </xf>
    <xf numFmtId="0" fontId="4" fillId="0" borderId="0" xfId="64" applyFont="1" applyAlignment="1">
      <alignment horizontal="center" wrapText="1"/>
      <protection/>
    </xf>
    <xf numFmtId="0" fontId="3" fillId="34" borderId="0" xfId="72" applyFont="1" applyFill="1" applyBorder="1">
      <alignment/>
      <protection/>
    </xf>
    <xf numFmtId="166" fontId="3" fillId="34" borderId="0" xfId="64" applyNumberFormat="1" applyFont="1" applyFill="1" applyBorder="1">
      <alignment/>
      <protection/>
    </xf>
    <xf numFmtId="0" fontId="3" fillId="34" borderId="0" xfId="64" applyFont="1" applyFill="1" applyBorder="1">
      <alignment/>
      <protection/>
    </xf>
    <xf numFmtId="164" fontId="4" fillId="0" borderId="0" xfId="0" applyFont="1" applyBorder="1" applyAlignment="1">
      <alignment/>
    </xf>
    <xf numFmtId="0" fontId="3" fillId="34" borderId="11" xfId="64" applyFont="1" applyFill="1" applyBorder="1">
      <alignment/>
      <protection/>
    </xf>
    <xf numFmtId="166" fontId="3" fillId="34" borderId="11" xfId="64" applyNumberFormat="1" applyFont="1" applyFill="1" applyBorder="1">
      <alignment/>
      <protection/>
    </xf>
    <xf numFmtId="0" fontId="28" fillId="33" borderId="0" xfId="72" applyFont="1" applyFill="1" applyBorder="1" applyAlignment="1">
      <alignment horizontal="center" wrapText="1"/>
      <protection/>
    </xf>
    <xf numFmtId="0" fontId="28" fillId="33" borderId="0" xfId="72" applyFont="1" applyFill="1" applyBorder="1" applyAlignment="1">
      <alignment horizontal="center" vertical="center" wrapText="1"/>
      <protection/>
    </xf>
    <xf numFmtId="0" fontId="3" fillId="34" borderId="0" xfId="64" applyFont="1" applyFill="1" applyBorder="1" applyAlignment="1">
      <alignment/>
      <protection/>
    </xf>
    <xf numFmtId="0" fontId="4" fillId="34" borderId="0" xfId="64" applyFont="1" applyFill="1" applyBorder="1">
      <alignment/>
      <protection/>
    </xf>
    <xf numFmtId="170" fontId="3" fillId="34" borderId="0" xfId="48" applyNumberFormat="1" applyFont="1" applyFill="1" applyBorder="1" applyAlignment="1">
      <alignment/>
    </xf>
    <xf numFmtId="166" fontId="3" fillId="34" borderId="0" xfId="64" applyNumberFormat="1" applyFont="1" applyFill="1" applyBorder="1" applyAlignment="1">
      <alignment/>
      <protection/>
    </xf>
    <xf numFmtId="170" fontId="4" fillId="0" borderId="0" xfId="48" applyNumberFormat="1" applyFont="1" applyBorder="1" applyAlignment="1">
      <alignment/>
    </xf>
    <xf numFmtId="170" fontId="4" fillId="35" borderId="0" xfId="48" applyNumberFormat="1" applyFont="1" applyFill="1" applyBorder="1" applyAlignment="1">
      <alignment/>
    </xf>
    <xf numFmtId="166" fontId="4" fillId="0" borderId="0" xfId="64" applyNumberFormat="1" applyFont="1" applyBorder="1" applyAlignment="1">
      <alignment/>
      <protection/>
    </xf>
    <xf numFmtId="170" fontId="3" fillId="34" borderId="0" xfId="48" applyNumberFormat="1" applyFont="1" applyFill="1" applyBorder="1" applyAlignment="1">
      <alignment/>
    </xf>
    <xf numFmtId="0" fontId="3" fillId="0" borderId="10" xfId="72" applyFont="1" applyFill="1" applyBorder="1">
      <alignment/>
      <protection/>
    </xf>
    <xf numFmtId="170" fontId="3" fillId="35" borderId="10" xfId="48" applyNumberFormat="1" applyFont="1" applyFill="1" applyBorder="1" applyAlignment="1">
      <alignment/>
    </xf>
    <xf numFmtId="170" fontId="3" fillId="0" borderId="10" xfId="48" applyNumberFormat="1" applyFont="1" applyFill="1" applyBorder="1" applyAlignment="1">
      <alignment/>
    </xf>
    <xf numFmtId="166" fontId="3" fillId="0" borderId="10" xfId="72" applyNumberFormat="1" applyFont="1" applyFill="1" applyBorder="1">
      <alignment/>
      <protection/>
    </xf>
    <xf numFmtId="0" fontId="24" fillId="0" borderId="0" xfId="69" applyFont="1" applyBorder="1" applyAlignment="1">
      <alignment horizontal="left" vertical="top" wrapText="1"/>
      <protection/>
    </xf>
    <xf numFmtId="0" fontId="4" fillId="35" borderId="0" xfId="64" applyFont="1" applyFill="1" applyBorder="1" applyAlignment="1">
      <alignment horizontal="left" indent="1"/>
      <protection/>
    </xf>
    <xf numFmtId="166" fontId="4" fillId="35" borderId="0" xfId="64" applyNumberFormat="1" applyFont="1" applyFill="1" applyBorder="1" applyAlignment="1">
      <alignment horizontal="right"/>
      <protection/>
    </xf>
    <xf numFmtId="0" fontId="3" fillId="35" borderId="0" xfId="64" applyFont="1" applyFill="1" applyBorder="1" applyAlignment="1">
      <alignment/>
      <protection/>
    </xf>
    <xf numFmtId="166" fontId="3" fillId="35" borderId="0" xfId="64" applyNumberFormat="1" applyFont="1" applyFill="1" applyBorder="1" applyAlignment="1">
      <alignment horizontal="right"/>
      <protection/>
    </xf>
    <xf numFmtId="0" fontId="24" fillId="0" borderId="0" xfId="69" applyFont="1" applyAlignment="1">
      <alignment horizontal="left" wrapText="1"/>
      <protection/>
    </xf>
    <xf numFmtId="4" fontId="4" fillId="35" borderId="0" xfId="64" applyNumberFormat="1" applyFont="1" applyFill="1" applyBorder="1" applyAlignment="1">
      <alignment horizontal="right"/>
      <protection/>
    </xf>
    <xf numFmtId="0" fontId="4" fillId="0" borderId="0" xfId="64" applyFont="1" applyAlignment="1">
      <alignment vertical="top"/>
      <protection/>
    </xf>
    <xf numFmtId="4" fontId="3" fillId="35" borderId="0" xfId="64" applyNumberFormat="1" applyFont="1" applyFill="1" applyBorder="1" applyAlignment="1">
      <alignment horizontal="right"/>
      <protection/>
    </xf>
    <xf numFmtId="0" fontId="3" fillId="0" borderId="10" xfId="69" applyFont="1" applyFill="1" applyBorder="1" applyAlignment="1">
      <alignment horizontal="left" vertical="center"/>
      <protection/>
    </xf>
    <xf numFmtId="166" fontId="3" fillId="0" borderId="10" xfId="69" applyNumberFormat="1" applyFont="1" applyFill="1" applyBorder="1" applyAlignment="1">
      <alignment horizontal="right" vertical="center" wrapText="1"/>
      <protection/>
    </xf>
    <xf numFmtId="0" fontId="24" fillId="0" borderId="0" xfId="70" applyFont="1" applyAlignment="1">
      <alignment wrapText="1"/>
      <protection/>
    </xf>
    <xf numFmtId="164" fontId="28" fillId="33" borderId="0" xfId="0" applyFont="1" applyFill="1" applyBorder="1" applyAlignment="1">
      <alignment horizontal="center" vertical="center" wrapText="1"/>
    </xf>
    <xf numFmtId="164" fontId="4" fillId="35" borderId="0" xfId="57" applyNumberFormat="1" applyFont="1" applyFill="1" applyBorder="1" applyAlignment="1">
      <alignment horizontal="left"/>
      <protection/>
    </xf>
    <xf numFmtId="3" fontId="24" fillId="0" borderId="0" xfId="70" applyNumberFormat="1" applyFont="1" applyBorder="1">
      <alignment/>
      <protection/>
    </xf>
    <xf numFmtId="166" fontId="4" fillId="35" borderId="0" xfId="51" applyNumberFormat="1" applyFont="1" applyFill="1" applyBorder="1" applyAlignment="1">
      <alignment horizontal="right"/>
    </xf>
    <xf numFmtId="167" fontId="4" fillId="35" borderId="0" xfId="70" applyNumberFormat="1" applyFont="1" applyFill="1" applyBorder="1" applyAlignment="1">
      <alignment horizontal="right"/>
      <protection/>
    </xf>
    <xf numFmtId="3" fontId="24" fillId="0" borderId="0" xfId="70" applyNumberFormat="1" applyFont="1">
      <alignment/>
      <protection/>
    </xf>
    <xf numFmtId="0" fontId="40" fillId="0" borderId="10" xfId="70" applyFont="1" applyFill="1" applyBorder="1">
      <alignment/>
      <protection/>
    </xf>
    <xf numFmtId="3" fontId="3" fillId="0" borderId="10" xfId="51" applyNumberFormat="1" applyFont="1" applyFill="1" applyBorder="1" applyAlignment="1">
      <alignment horizontal="right"/>
    </xf>
    <xf numFmtId="166" fontId="3" fillId="0" borderId="10" xfId="51" applyNumberFormat="1" applyFont="1" applyFill="1" applyBorder="1" applyAlignment="1">
      <alignment horizontal="right"/>
    </xf>
    <xf numFmtId="0" fontId="24" fillId="35" borderId="0" xfId="70" applyFont="1" applyFill="1">
      <alignment/>
      <protection/>
    </xf>
    <xf numFmtId="0" fontId="28" fillId="33" borderId="0" xfId="70" applyFont="1" applyFill="1" applyBorder="1" applyAlignment="1">
      <alignment horizontal="center" vertical="top" wrapText="1"/>
      <protection/>
    </xf>
    <xf numFmtId="0" fontId="28" fillId="33" borderId="0" xfId="70" applyFont="1" applyFill="1" applyBorder="1" applyAlignment="1">
      <alignment horizontal="center" vertical="center" wrapText="1"/>
      <protection/>
    </xf>
    <xf numFmtId="0" fontId="28" fillId="33" borderId="12" xfId="70" applyFont="1" applyFill="1" applyBorder="1" applyAlignment="1">
      <alignment horizontal="center" vertical="top" wrapText="1"/>
      <protection/>
    </xf>
    <xf numFmtId="0" fontId="42" fillId="0" borderId="0" xfId="70" applyFont="1" applyAlignment="1">
      <alignment vertical="center" wrapText="1"/>
      <protection/>
    </xf>
    <xf numFmtId="165" fontId="42" fillId="0" borderId="0" xfId="48" applyNumberFormat="1" applyFont="1" applyAlignment="1">
      <alignment horizontal="right" vertical="center" wrapText="1"/>
    </xf>
    <xf numFmtId="0" fontId="24" fillId="0" borderId="0" xfId="70" applyFont="1" applyAlignment="1">
      <alignment vertical="center"/>
      <protection/>
    </xf>
    <xf numFmtId="0" fontId="43" fillId="0" borderId="10" xfId="70" applyFont="1" applyFill="1" applyBorder="1" applyAlignment="1">
      <alignment vertical="center" wrapText="1"/>
      <protection/>
    </xf>
    <xf numFmtId="165" fontId="43" fillId="0" borderId="10" xfId="48" applyNumberFormat="1" applyFont="1" applyFill="1" applyBorder="1" applyAlignment="1">
      <alignment horizontal="right" vertical="center" wrapText="1"/>
    </xf>
    <xf numFmtId="0" fontId="40" fillId="0" borderId="0" xfId="70" applyFont="1" applyAlignment="1">
      <alignment horizontal="center" wrapText="1"/>
      <protection/>
    </xf>
    <xf numFmtId="0" fontId="40" fillId="35" borderId="0" xfId="70" applyFont="1" applyFill="1" applyAlignment="1">
      <alignment horizontal="center" wrapText="1"/>
      <protection/>
    </xf>
    <xf numFmtId="43" fontId="4" fillId="0" borderId="0" xfId="49" applyNumberFormat="1" applyFont="1" applyFill="1" applyBorder="1" applyAlignment="1">
      <alignment horizontal="left"/>
    </xf>
    <xf numFmtId="170" fontId="4" fillId="0" borderId="0" xfId="49" applyNumberFormat="1" applyFont="1" applyFill="1" applyBorder="1" applyAlignment="1">
      <alignment horizontal="center"/>
    </xf>
    <xf numFmtId="166" fontId="4" fillId="35" borderId="0" xfId="49" applyNumberFormat="1" applyFont="1" applyFill="1" applyBorder="1" applyAlignment="1">
      <alignment horizontal="right"/>
    </xf>
    <xf numFmtId="170" fontId="4" fillId="35" borderId="0" xfId="49" applyNumberFormat="1" applyFont="1" applyFill="1" applyBorder="1" applyAlignment="1">
      <alignment horizontal="center"/>
    </xf>
    <xf numFmtId="43" fontId="3" fillId="0" borderId="10" xfId="49" applyNumberFormat="1" applyFont="1" applyFill="1" applyBorder="1" applyAlignment="1">
      <alignment horizontal="left"/>
    </xf>
    <xf numFmtId="170" fontId="3" fillId="0" borderId="10" xfId="49" applyNumberFormat="1" applyFont="1" applyFill="1" applyBorder="1" applyAlignment="1">
      <alignment horizontal="center"/>
    </xf>
    <xf numFmtId="0" fontId="3" fillId="36" borderId="0" xfId="66" applyNumberFormat="1" applyFont="1" applyFill="1" applyBorder="1" applyAlignment="1">
      <alignment horizontal="center" wrapText="1"/>
      <protection/>
    </xf>
    <xf numFmtId="0" fontId="24" fillId="35" borderId="0" xfId="70" applyFont="1" applyFill="1" applyAlignment="1">
      <alignment wrapText="1"/>
      <protection/>
    </xf>
    <xf numFmtId="166" fontId="4" fillId="0" borderId="0" xfId="46" applyNumberFormat="1" applyFont="1" applyBorder="1" applyAlignment="1">
      <alignment/>
    </xf>
    <xf numFmtId="166" fontId="4" fillId="35" borderId="0" xfId="46" applyNumberFormat="1" applyFont="1" applyFill="1" applyBorder="1" applyAlignment="1">
      <alignment/>
    </xf>
    <xf numFmtId="166" fontId="3" fillId="0" borderId="10" xfId="46" applyNumberFormat="1" applyFont="1" applyFill="1" applyBorder="1" applyAlignment="1">
      <alignment/>
    </xf>
    <xf numFmtId="164" fontId="4" fillId="0" borderId="0" xfId="67" applyNumberFormat="1" applyFont="1" applyFill="1" applyAlignment="1">
      <alignment vertical="center"/>
      <protection/>
    </xf>
    <xf numFmtId="3" fontId="4" fillId="0" borderId="0" xfId="49" applyNumberFormat="1" applyFont="1" applyFill="1" applyAlignment="1">
      <alignment horizontal="right" vertical="center"/>
    </xf>
    <xf numFmtId="167" fontId="24" fillId="0" borderId="0" xfId="70" applyNumberFormat="1" applyFont="1" applyAlignment="1">
      <alignment vertical="center"/>
      <protection/>
    </xf>
    <xf numFmtId="3" fontId="4" fillId="0" borderId="10" xfId="49" applyNumberFormat="1" applyFont="1" applyBorder="1" applyAlignment="1">
      <alignment horizontal="left" vertical="center"/>
    </xf>
    <xf numFmtId="3" fontId="4" fillId="0" borderId="10" xfId="49" applyNumberFormat="1" applyFont="1" applyBorder="1" applyAlignment="1">
      <alignment horizontal="right" vertical="center"/>
    </xf>
    <xf numFmtId="167" fontId="4" fillId="0" borderId="10" xfId="49" applyNumberFormat="1" applyFont="1" applyBorder="1" applyAlignment="1">
      <alignment horizontal="right" vertical="center"/>
    </xf>
    <xf numFmtId="0" fontId="4" fillId="0" borderId="0" xfId="63" applyFont="1">
      <alignment/>
      <protection/>
    </xf>
    <xf numFmtId="0" fontId="28" fillId="33" borderId="0" xfId="63" applyFont="1" applyFill="1" applyBorder="1" applyAlignment="1">
      <alignment horizontal="center" vertical="top" wrapText="1"/>
      <protection/>
    </xf>
    <xf numFmtId="0" fontId="25" fillId="33" borderId="12" xfId="63" applyFont="1" applyFill="1" applyBorder="1" applyAlignment="1">
      <alignment horizontal="center" vertical="top" wrapText="1"/>
      <protection/>
    </xf>
    <xf numFmtId="3" fontId="1" fillId="0" borderId="0" xfId="63" applyNumberFormat="1" applyFont="1" applyBorder="1" applyAlignment="1">
      <alignment vertical="center" wrapText="1"/>
      <protection/>
    </xf>
    <xf numFmtId="3" fontId="1" fillId="0" borderId="0" xfId="63" applyNumberFormat="1" applyFont="1" applyAlignment="1">
      <alignment vertical="center" wrapText="1"/>
      <protection/>
    </xf>
    <xf numFmtId="166" fontId="1" fillId="0" borderId="0" xfId="63" applyNumberFormat="1" applyFont="1" applyAlignment="1">
      <alignment vertical="center" wrapText="1"/>
      <protection/>
    </xf>
    <xf numFmtId="0" fontId="4" fillId="0" borderId="0" xfId="63" applyFont="1" applyBorder="1" applyAlignment="1">
      <alignment vertical="center"/>
      <protection/>
    </xf>
    <xf numFmtId="166" fontId="1" fillId="0" borderId="0" xfId="63" applyNumberFormat="1" applyFont="1" applyBorder="1" applyAlignment="1">
      <alignment vertical="center" wrapText="1"/>
      <protection/>
    </xf>
    <xf numFmtId="166" fontId="1" fillId="0" borderId="0" xfId="63" applyNumberFormat="1" applyFont="1" applyBorder="1" applyAlignment="1">
      <alignment horizontal="right" vertical="center" wrapText="1"/>
      <protection/>
    </xf>
    <xf numFmtId="3" fontId="1" fillId="0" borderId="10" xfId="63" applyNumberFormat="1" applyFont="1" applyBorder="1" applyAlignment="1">
      <alignment vertical="center" wrapText="1"/>
      <protection/>
    </xf>
    <xf numFmtId="166" fontId="1" fillId="0" borderId="10" xfId="63" applyNumberFormat="1" applyFont="1" applyBorder="1" applyAlignment="1">
      <alignment vertical="center" wrapText="1"/>
      <protection/>
    </xf>
    <xf numFmtId="0" fontId="4" fillId="0" borderId="0" xfId="62" applyFont="1">
      <alignment/>
      <protection/>
    </xf>
    <xf numFmtId="0" fontId="3" fillId="34" borderId="0" xfId="62" applyFont="1" applyFill="1" applyAlignment="1">
      <alignment horizontal="center"/>
      <protection/>
    </xf>
    <xf numFmtId="0" fontId="3" fillId="0" borderId="0" xfId="62" applyFont="1">
      <alignment/>
      <protection/>
    </xf>
    <xf numFmtId="0" fontId="4" fillId="0" borderId="0" xfId="62" applyFont="1" applyAlignment="1">
      <alignment horizontal="left"/>
      <protection/>
    </xf>
    <xf numFmtId="10" fontId="4" fillId="0" borderId="0" xfId="62" applyNumberFormat="1" applyFont="1" applyAlignment="1">
      <alignment horizontal="left"/>
      <protection/>
    </xf>
    <xf numFmtId="0" fontId="4" fillId="0" borderId="0" xfId="62" applyFont="1" applyBorder="1" applyAlignment="1">
      <alignment horizontal="left"/>
      <protection/>
    </xf>
    <xf numFmtId="0" fontId="4" fillId="0" borderId="0" xfId="62" applyFont="1" applyBorder="1">
      <alignment/>
      <protection/>
    </xf>
    <xf numFmtId="10" fontId="4" fillId="0" borderId="0" xfId="62" applyNumberFormat="1" applyFont="1" applyBorder="1" applyAlignment="1">
      <alignment horizontal="left"/>
      <protection/>
    </xf>
    <xf numFmtId="0" fontId="4" fillId="0" borderId="0" xfId="62" applyFont="1" applyAlignment="1">
      <alignment horizontal="left" wrapText="1"/>
      <protection/>
    </xf>
    <xf numFmtId="164" fontId="3" fillId="0" borderId="0" xfId="0" applyFont="1" applyAlignment="1">
      <alignment vertical="center"/>
    </xf>
    <xf numFmtId="164" fontId="4" fillId="0" borderId="0" xfId="0" applyFont="1" applyAlignment="1">
      <alignment vertical="center"/>
    </xf>
    <xf numFmtId="0" fontId="4" fillId="0" borderId="10" xfId="62" applyFont="1" applyBorder="1">
      <alignment/>
      <protection/>
    </xf>
    <xf numFmtId="0" fontId="3" fillId="34" borderId="0" xfId="71" applyFont="1" applyFill="1" applyBorder="1" applyAlignment="1">
      <alignment wrapText="1"/>
      <protection/>
    </xf>
    <xf numFmtId="165" fontId="3" fillId="34" borderId="0" xfId="48" applyNumberFormat="1" applyFont="1" applyFill="1" applyBorder="1" applyAlignment="1">
      <alignment horizontal="center"/>
    </xf>
    <xf numFmtId="167" fontId="3" fillId="34" borderId="0" xfId="53" applyNumberFormat="1" applyFont="1" applyFill="1" applyBorder="1" applyAlignment="1">
      <alignment horizontal="right"/>
    </xf>
    <xf numFmtId="167" fontId="40" fillId="34" borderId="0" xfId="71" applyNumberFormat="1" applyFont="1" applyFill="1" applyAlignment="1">
      <alignment horizontal="right"/>
      <protection/>
    </xf>
    <xf numFmtId="0" fontId="4" fillId="35" borderId="0" xfId="71" applyFont="1" applyFill="1" applyBorder="1" applyAlignment="1">
      <alignment horizontal="left" indent="1"/>
      <protection/>
    </xf>
    <xf numFmtId="165" fontId="4" fillId="35" borderId="0" xfId="48" applyNumberFormat="1" applyFont="1" applyFill="1" applyBorder="1" applyAlignment="1">
      <alignment horizontal="center"/>
    </xf>
    <xf numFmtId="167" fontId="4" fillId="35" borderId="0" xfId="53" applyNumberFormat="1" applyFont="1" applyFill="1" applyBorder="1" applyAlignment="1">
      <alignment horizontal="right"/>
    </xf>
    <xf numFmtId="167" fontId="24" fillId="0" borderId="0" xfId="71" applyNumberFormat="1" applyFont="1" applyAlignment="1">
      <alignment horizontal="right"/>
      <protection/>
    </xf>
    <xf numFmtId="165" fontId="3" fillId="34" borderId="10" xfId="48" applyNumberFormat="1" applyFont="1" applyFill="1" applyBorder="1" applyAlignment="1">
      <alignment horizontal="center"/>
    </xf>
    <xf numFmtId="166" fontId="3" fillId="34" borderId="10" xfId="53" applyNumberFormat="1" applyFont="1" applyFill="1" applyBorder="1" applyAlignment="1">
      <alignment horizontal="right"/>
    </xf>
    <xf numFmtId="0" fontId="3" fillId="0" borderId="0" xfId="68" applyFont="1" applyBorder="1" applyAlignment="1">
      <alignment horizontal="center" vertical="top" wrapText="1"/>
      <protection/>
    </xf>
    <xf numFmtId="0" fontId="24" fillId="0" borderId="0" xfId="71" applyFont="1" applyBorder="1" applyAlignment="1">
      <alignment horizontal="center" vertical="top" wrapText="1"/>
      <protection/>
    </xf>
    <xf numFmtId="0" fontId="3" fillId="0" borderId="0" xfId="68" applyFont="1" applyBorder="1" applyAlignment="1">
      <alignment horizontal="center" wrapText="1"/>
      <protection/>
    </xf>
    <xf numFmtId="0" fontId="24" fillId="0" borderId="0" xfId="71" applyFont="1" applyAlignment="1">
      <alignment horizontal="center" wrapText="1"/>
      <protection/>
    </xf>
    <xf numFmtId="0" fontId="24" fillId="0" borderId="0" xfId="71" applyFont="1" applyAlignment="1">
      <alignment wrapText="1"/>
      <protection/>
    </xf>
    <xf numFmtId="0" fontId="4" fillId="0" borderId="0" xfId="68" applyFont="1" applyBorder="1" applyAlignment="1">
      <alignment horizontal="justify" wrapText="1"/>
      <protection/>
    </xf>
    <xf numFmtId="0" fontId="24" fillId="0" borderId="0" xfId="71" applyFont="1" applyBorder="1" applyAlignment="1">
      <alignment horizontal="center" wrapText="1"/>
      <protection/>
    </xf>
    <xf numFmtId="0" fontId="4" fillId="0" borderId="0" xfId="65" applyNumberFormat="1" applyFont="1" applyFill="1" applyBorder="1" applyAlignment="1">
      <alignment wrapText="1"/>
      <protection/>
    </xf>
    <xf numFmtId="0" fontId="24" fillId="0" borderId="0" xfId="70" applyFont="1" applyAlignment="1">
      <alignment wrapText="1"/>
      <protection/>
    </xf>
    <xf numFmtId="0" fontId="3" fillId="0" borderId="0" xfId="74" applyFont="1" applyAlignment="1">
      <alignment horizontal="center" vertical="center" wrapText="1"/>
      <protection/>
    </xf>
    <xf numFmtId="0" fontId="24" fillId="0" borderId="0" xfId="70" applyFont="1" applyAlignment="1">
      <alignment horizontal="center" vertical="center" wrapText="1"/>
      <protection/>
    </xf>
    <xf numFmtId="0" fontId="4" fillId="0" borderId="0" xfId="70" applyFont="1" applyAlignment="1">
      <alignment horizontal="center" vertical="center" wrapText="1"/>
      <protection/>
    </xf>
    <xf numFmtId="0" fontId="28" fillId="33" borderId="0" xfId="70" applyFont="1" applyFill="1" applyBorder="1" applyAlignment="1">
      <alignment horizontal="center" vertical="center"/>
      <protection/>
    </xf>
    <xf numFmtId="0" fontId="28" fillId="33" borderId="13" xfId="74" applyFont="1" applyFill="1" applyBorder="1" applyAlignment="1">
      <alignment horizontal="center" wrapText="1"/>
      <protection/>
    </xf>
    <xf numFmtId="0" fontId="28" fillId="33" borderId="13" xfId="70" applyFont="1" applyFill="1" applyBorder="1" applyAlignment="1">
      <alignment horizontal="center" wrapText="1"/>
      <protection/>
    </xf>
    <xf numFmtId="0" fontId="4" fillId="0" borderId="0" xfId="58" applyFont="1" applyFill="1" applyBorder="1" applyAlignment="1">
      <alignment wrapText="1"/>
      <protection/>
    </xf>
    <xf numFmtId="0" fontId="24" fillId="0" borderId="0" xfId="70" applyFont="1" applyBorder="1" applyAlignment="1">
      <alignment wrapText="1"/>
      <protection/>
    </xf>
    <xf numFmtId="0" fontId="4" fillId="0" borderId="0" xfId="64" applyFont="1" applyBorder="1" applyAlignment="1">
      <alignment horizontal="left" wrapText="1"/>
      <protection/>
    </xf>
    <xf numFmtId="0" fontId="4" fillId="0" borderId="0" xfId="64" applyFont="1" applyBorder="1" applyAlignment="1">
      <alignment wrapText="1"/>
      <protection/>
    </xf>
    <xf numFmtId="0" fontId="28" fillId="33" borderId="13" xfId="70" applyFont="1" applyFill="1" applyBorder="1" applyAlignment="1">
      <alignment horizontal="center" vertical="center" wrapText="1"/>
      <protection/>
    </xf>
    <xf numFmtId="0" fontId="3" fillId="0" borderId="0" xfId="74" applyFont="1" applyAlignment="1">
      <alignment horizontal="center" wrapText="1"/>
      <protection/>
    </xf>
    <xf numFmtId="0" fontId="28" fillId="33" borderId="0" xfId="60" applyFont="1" applyFill="1" applyBorder="1" applyAlignment="1">
      <alignment vertical="center" wrapText="1"/>
      <protection/>
    </xf>
    <xf numFmtId="0" fontId="25" fillId="33" borderId="0" xfId="60" applyFont="1" applyFill="1" applyBorder="1" applyAlignment="1">
      <alignment vertical="center" wrapText="1"/>
      <protection/>
    </xf>
    <xf numFmtId="0" fontId="28" fillId="33" borderId="0" xfId="60" applyFont="1" applyFill="1" applyBorder="1" applyAlignment="1">
      <alignment horizontal="center" vertical="center" wrapText="1"/>
      <protection/>
    </xf>
    <xf numFmtId="0" fontId="25" fillId="33" borderId="0" xfId="60" applyFont="1" applyFill="1" applyBorder="1" applyAlignment="1">
      <alignment horizontal="center" vertical="center" wrapText="1"/>
      <protection/>
    </xf>
    <xf numFmtId="0" fontId="24" fillId="0" borderId="0" xfId="70" applyFont="1" applyAlignment="1">
      <alignment/>
      <protection/>
    </xf>
    <xf numFmtId="0" fontId="4" fillId="0" borderId="0" xfId="70" applyFont="1" applyAlignment="1">
      <alignment wrapText="1"/>
      <protection/>
    </xf>
    <xf numFmtId="0" fontId="28" fillId="33" borderId="0" xfId="75" applyFont="1" applyFill="1" applyBorder="1" applyAlignment="1">
      <alignment horizontal="center" vertical="center" wrapText="1"/>
      <protection/>
    </xf>
    <xf numFmtId="2" fontId="3" fillId="0" borderId="0" xfId="60" applyNumberFormat="1" applyFont="1" applyBorder="1" applyAlignment="1">
      <alignment horizontal="center" wrapText="1"/>
      <protection/>
    </xf>
    <xf numFmtId="0" fontId="4" fillId="0" borderId="0" xfId="59" applyFont="1" applyBorder="1" applyAlignment="1">
      <alignment wrapText="1"/>
      <protection/>
    </xf>
    <xf numFmtId="0" fontId="24" fillId="0" borderId="0" xfId="71" applyFont="1" applyBorder="1" applyAlignment="1">
      <alignment wrapText="1"/>
      <protection/>
    </xf>
    <xf numFmtId="0" fontId="24" fillId="0" borderId="0" xfId="71" applyFont="1" applyBorder="1" applyAlignment="1">
      <alignment horizontal="left" wrapText="1"/>
      <protection/>
    </xf>
    <xf numFmtId="0" fontId="3" fillId="0" borderId="0" xfId="59" applyFont="1" applyBorder="1" applyAlignment="1">
      <alignment horizontal="center" wrapText="1"/>
      <protection/>
    </xf>
    <xf numFmtId="0" fontId="3" fillId="0" borderId="0" xfId="59" applyFont="1" applyFill="1" applyBorder="1" applyAlignment="1">
      <alignment horizontal="center" wrapText="1"/>
      <protection/>
    </xf>
    <xf numFmtId="0" fontId="24" fillId="0" borderId="0" xfId="69" applyFont="1" applyFill="1" applyBorder="1" applyAlignment="1">
      <alignment/>
      <protection/>
    </xf>
    <xf numFmtId="0" fontId="28" fillId="33" borderId="13" xfId="69" applyFont="1" applyFill="1" applyBorder="1" applyAlignment="1">
      <alignment horizontal="center" wrapText="1"/>
      <protection/>
    </xf>
    <xf numFmtId="0" fontId="28" fillId="33" borderId="13" xfId="75" applyFont="1" applyFill="1" applyBorder="1" applyAlignment="1">
      <alignment horizontal="center" wrapText="1"/>
      <protection/>
    </xf>
    <xf numFmtId="164" fontId="28" fillId="33" borderId="0" xfId="0" applyFont="1" applyFill="1" applyBorder="1" applyAlignment="1">
      <alignment horizontal="center" vertical="center" wrapText="1"/>
    </xf>
    <xf numFmtId="164" fontId="25" fillId="33" borderId="0" xfId="0" applyFont="1" applyFill="1" applyAlignment="1">
      <alignment horizontal="center" vertical="center" wrapText="1"/>
    </xf>
    <xf numFmtId="0" fontId="4" fillId="0" borderId="14" xfId="64" applyFont="1" applyFill="1" applyBorder="1" applyAlignment="1">
      <alignment horizontal="left" wrapText="1"/>
      <protection/>
    </xf>
    <xf numFmtId="0" fontId="4" fillId="0" borderId="0" xfId="64" applyFont="1" applyFill="1" applyBorder="1" applyAlignment="1">
      <alignment horizontal="left" wrapText="1"/>
      <protection/>
    </xf>
    <xf numFmtId="0" fontId="3" fillId="0" borderId="0" xfId="72" applyFont="1" applyAlignment="1">
      <alignment horizontal="center" wrapText="1"/>
      <protection/>
    </xf>
    <xf numFmtId="0" fontId="3" fillId="0" borderId="0" xfId="64" applyFont="1" applyAlignment="1">
      <alignment horizontal="center" wrapText="1"/>
      <protection/>
    </xf>
    <xf numFmtId="0" fontId="4" fillId="0" borderId="0" xfId="64" applyFont="1" applyAlignment="1">
      <alignment horizontal="center" wrapText="1"/>
      <protection/>
    </xf>
    <xf numFmtId="14" fontId="28" fillId="33" borderId="0" xfId="72" applyNumberFormat="1" applyFont="1" applyFill="1" applyBorder="1" applyAlignment="1">
      <alignment horizontal="center" vertical="center" wrapText="1"/>
      <protection/>
    </xf>
    <xf numFmtId="0" fontId="28" fillId="33" borderId="0" xfId="75" applyFont="1" applyFill="1" applyBorder="1" applyAlignment="1">
      <alignment horizontal="center" wrapText="1"/>
      <protection/>
    </xf>
    <xf numFmtId="14" fontId="28" fillId="33" borderId="0" xfId="72" applyNumberFormat="1" applyFont="1" applyFill="1" applyBorder="1" applyAlignment="1">
      <alignment vertical="center" wrapText="1"/>
      <protection/>
    </xf>
    <xf numFmtId="0" fontId="25" fillId="33" borderId="0" xfId="70" applyFont="1" applyFill="1" applyBorder="1" applyAlignment="1">
      <alignment wrapText="1"/>
      <protection/>
    </xf>
    <xf numFmtId="0" fontId="3" fillId="0" borderId="0" xfId="64" applyFont="1" applyBorder="1" applyAlignment="1">
      <alignment horizontal="left" vertical="top" wrapText="1"/>
      <protection/>
    </xf>
    <xf numFmtId="0" fontId="24" fillId="0" borderId="0" xfId="69" applyFont="1" applyBorder="1" applyAlignment="1">
      <alignment horizontal="left" vertical="top" wrapText="1"/>
      <protection/>
    </xf>
    <xf numFmtId="0" fontId="3" fillId="0" borderId="0" xfId="64" applyFont="1" applyBorder="1" applyAlignment="1">
      <alignment horizontal="left" wrapText="1"/>
      <protection/>
    </xf>
    <xf numFmtId="0" fontId="24" fillId="0" borderId="0" xfId="69" applyFont="1" applyAlignment="1">
      <alignment horizontal="left" wrapText="1"/>
      <protection/>
    </xf>
    <xf numFmtId="0" fontId="4" fillId="0" borderId="15" xfId="64" applyFont="1" applyBorder="1" applyAlignment="1">
      <alignment horizontal="left" wrapText="1"/>
      <protection/>
    </xf>
    <xf numFmtId="0" fontId="3" fillId="0" borderId="0" xfId="64" applyFont="1" applyAlignment="1">
      <alignment horizontal="center" vertical="top" wrapText="1"/>
      <protection/>
    </xf>
    <xf numFmtId="0" fontId="24" fillId="0" borderId="0" xfId="69" applyFont="1" applyAlignment="1">
      <alignment wrapText="1"/>
      <protection/>
    </xf>
    <xf numFmtId="0" fontId="3" fillId="36" borderId="0" xfId="66" applyNumberFormat="1" applyFont="1" applyFill="1" applyBorder="1" applyAlignment="1">
      <alignment horizontal="center" wrapText="1"/>
      <protection/>
    </xf>
    <xf numFmtId="0" fontId="28" fillId="33" borderId="0" xfId="69" applyFont="1" applyFill="1" applyBorder="1" applyAlignment="1">
      <alignment horizontal="center" vertical="center" wrapText="1"/>
      <protection/>
    </xf>
    <xf numFmtId="0" fontId="24" fillId="33" borderId="0" xfId="69" applyFont="1" applyFill="1" applyBorder="1" applyAlignment="1">
      <alignment horizontal="center" wrapText="1"/>
      <protection/>
    </xf>
    <xf numFmtId="0" fontId="28" fillId="33" borderId="0" xfId="75" applyFont="1" applyFill="1" applyBorder="1" applyAlignment="1">
      <alignment horizontal="right" vertical="center"/>
      <protection/>
    </xf>
    <xf numFmtId="0" fontId="4" fillId="0" borderId="0" xfId="70" applyFont="1" applyBorder="1" applyAlignment="1">
      <alignment wrapText="1"/>
      <protection/>
    </xf>
    <xf numFmtId="0" fontId="40" fillId="0" borderId="0" xfId="70" applyFont="1" applyBorder="1" applyAlignment="1">
      <alignment horizontal="center" wrapText="1"/>
      <protection/>
    </xf>
    <xf numFmtId="0" fontId="28" fillId="33" borderId="16" xfId="70" applyFont="1" applyFill="1" applyBorder="1" applyAlignment="1">
      <alignment horizontal="center" vertical="center" wrapText="1"/>
      <protection/>
    </xf>
    <xf numFmtId="0" fontId="28" fillId="33" borderId="12" xfId="70" applyFont="1" applyFill="1" applyBorder="1" applyAlignment="1">
      <alignment horizontal="center" wrapText="1"/>
      <protection/>
    </xf>
    <xf numFmtId="0" fontId="40" fillId="0" borderId="0" xfId="70" applyFont="1" applyAlignment="1">
      <alignment horizontal="center" wrapText="1"/>
      <protection/>
    </xf>
    <xf numFmtId="0" fontId="3" fillId="0" borderId="0" xfId="70" applyFont="1" applyAlignment="1">
      <alignment horizontal="center" wrapText="1"/>
      <protection/>
    </xf>
    <xf numFmtId="0" fontId="25" fillId="33" borderId="0" xfId="70" applyFont="1" applyFill="1" applyBorder="1" applyAlignment="1">
      <alignment horizontal="center" vertical="center" wrapText="1"/>
      <protection/>
    </xf>
    <xf numFmtId="0" fontId="28" fillId="33" borderId="17" xfId="75" applyFont="1" applyFill="1" applyBorder="1" applyAlignment="1">
      <alignment horizontal="center" wrapText="1"/>
      <protection/>
    </xf>
    <xf numFmtId="164" fontId="4" fillId="0" borderId="0" xfId="67" applyNumberFormat="1" applyFont="1" applyBorder="1" applyAlignment="1">
      <alignment horizontal="left" vertical="top" wrapText="1"/>
      <protection/>
    </xf>
    <xf numFmtId="0" fontId="24" fillId="0" borderId="0" xfId="70" applyFont="1" applyBorder="1" applyAlignment="1">
      <alignment vertical="top" wrapText="1"/>
      <protection/>
    </xf>
    <xf numFmtId="164" fontId="3" fillId="0" borderId="0" xfId="67" applyNumberFormat="1" applyFont="1" applyAlignment="1">
      <alignment horizontal="center" wrapText="1"/>
      <protection/>
    </xf>
    <xf numFmtId="0" fontId="28" fillId="33" borderId="0" xfId="74" applyFont="1" applyFill="1" applyBorder="1" applyAlignment="1">
      <alignment horizontal="center" vertical="center"/>
      <protection/>
    </xf>
    <xf numFmtId="0" fontId="24" fillId="33" borderId="0" xfId="70" applyFont="1" applyFill="1" applyAlignment="1">
      <alignment horizontal="center" vertical="center"/>
      <protection/>
    </xf>
    <xf numFmtId="0" fontId="28" fillId="33" borderId="0" xfId="75" applyFont="1" applyFill="1" applyBorder="1" applyAlignment="1">
      <alignment horizontal="center" vertical="center"/>
      <protection/>
    </xf>
    <xf numFmtId="0" fontId="1" fillId="0" borderId="0" xfId="63" applyFont="1" applyBorder="1" applyAlignment="1">
      <alignment horizontal="left" wrapText="1"/>
      <protection/>
    </xf>
    <xf numFmtId="0" fontId="4" fillId="0" borderId="0" xfId="63" applyFont="1" applyAlignment="1">
      <alignment horizontal="center" wrapText="1"/>
      <protection/>
    </xf>
    <xf numFmtId="0" fontId="28" fillId="33" borderId="16" xfId="63" applyFont="1" applyFill="1" applyBorder="1" applyAlignment="1">
      <alignment horizontal="center" vertical="center"/>
      <protection/>
    </xf>
    <xf numFmtId="0" fontId="28" fillId="33" borderId="0" xfId="63" applyFont="1" applyFill="1" applyBorder="1" applyAlignment="1">
      <alignment horizontal="center" vertical="center"/>
      <protection/>
    </xf>
    <xf numFmtId="0" fontId="28" fillId="33" borderId="16" xfId="63" applyFont="1" applyFill="1" applyBorder="1" applyAlignment="1">
      <alignment horizontal="center" vertical="top" wrapText="1"/>
      <protection/>
    </xf>
    <xf numFmtId="0" fontId="24" fillId="33" borderId="0" xfId="70" applyFont="1" applyFill="1" applyAlignment="1">
      <alignment wrapText="1"/>
      <protection/>
    </xf>
    <xf numFmtId="0" fontId="24" fillId="33" borderId="12" xfId="70" applyFont="1" applyFill="1" applyBorder="1" applyAlignment="1">
      <alignment wrapText="1"/>
      <protection/>
    </xf>
    <xf numFmtId="0" fontId="24" fillId="33" borderId="0" xfId="70" applyFont="1" applyFill="1">
      <alignment/>
      <protection/>
    </xf>
    <xf numFmtId="0" fontId="24" fillId="33" borderId="12" xfId="70" applyFont="1" applyFill="1" applyBorder="1">
      <alignment/>
      <protection/>
    </xf>
    <xf numFmtId="0" fontId="28" fillId="33" borderId="16" xfId="63" applyFont="1" applyFill="1" applyBorder="1" applyAlignment="1">
      <alignment horizontal="center" vertical="center" wrapText="1"/>
      <protection/>
    </xf>
    <xf numFmtId="0" fontId="28" fillId="33" borderId="18" xfId="63" applyFont="1" applyFill="1" applyBorder="1" applyAlignment="1">
      <alignment horizontal="center" vertical="top" wrapText="1"/>
      <protection/>
    </xf>
    <xf numFmtId="0" fontId="24" fillId="33" borderId="0" xfId="70" applyFont="1" applyFill="1" applyAlignment="1">
      <alignment vertical="center"/>
      <protection/>
    </xf>
    <xf numFmtId="0" fontId="24" fillId="33" borderId="12" xfId="70" applyFont="1" applyFill="1" applyBorder="1" applyAlignment="1">
      <alignment vertical="center"/>
      <protection/>
    </xf>
    <xf numFmtId="0" fontId="28" fillId="33" borderId="0" xfId="63" applyFont="1" applyFill="1" applyBorder="1" applyAlignment="1">
      <alignment horizontal="center" vertical="top" wrapText="1"/>
      <protection/>
    </xf>
    <xf numFmtId="0" fontId="28" fillId="33" borderId="0" xfId="63" applyFont="1" applyFill="1" applyBorder="1" applyAlignment="1">
      <alignment horizontal="center" wrapText="1"/>
      <protection/>
    </xf>
    <xf numFmtId="0" fontId="24" fillId="0" borderId="0" xfId="70" applyFont="1" applyFill="1" applyAlignment="1">
      <alignment wrapText="1"/>
      <protection/>
    </xf>
    <xf numFmtId="164" fontId="3" fillId="0" borderId="0" xfId="61" applyFont="1" applyAlignment="1">
      <alignment horizontal="center"/>
      <protection/>
    </xf>
    <xf numFmtId="164" fontId="3" fillId="0" borderId="0" xfId="61" applyFont="1" applyAlignment="1">
      <alignment horizontal="center" wrapText="1"/>
      <protection/>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2 3" xfId="50"/>
    <cellStyle name="Millares 7" xfId="51"/>
    <cellStyle name="Millares 9 5 4" xfId="52"/>
    <cellStyle name="Millares 9 5 5" xfId="53"/>
    <cellStyle name="Currency" xfId="54"/>
    <cellStyle name="Currency [0]" xfId="55"/>
    <cellStyle name="Neutral" xfId="56"/>
    <cellStyle name="Normal 11 2" xfId="57"/>
    <cellStyle name="Normal 12" xfId="58"/>
    <cellStyle name="Normal 13" xfId="59"/>
    <cellStyle name="Normal 14 3" xfId="60"/>
    <cellStyle name="Normal 15 3" xfId="61"/>
    <cellStyle name="Normal 16 3" xfId="62"/>
    <cellStyle name="Normal 17 3" xfId="63"/>
    <cellStyle name="Normal 18 2" xfId="64"/>
    <cellStyle name="Normal 2 2 3" xfId="65"/>
    <cellStyle name="Normal 2 3 2" xfId="66"/>
    <cellStyle name="Normal 2 4" xfId="67"/>
    <cellStyle name="Normal 2 5" xfId="68"/>
    <cellStyle name="Normal 24 3" xfId="69"/>
    <cellStyle name="Normal 24 4" xfId="70"/>
    <cellStyle name="Normal 24 5" xfId="71"/>
    <cellStyle name="Normal 3 4" xfId="72"/>
    <cellStyle name="Normal 5" xfId="73"/>
    <cellStyle name="Normal_boletin14a" xfId="74"/>
    <cellStyle name="Normal_Libro2a" xfId="75"/>
    <cellStyle name="Notas" xfId="76"/>
    <cellStyle name="Percent" xfId="77"/>
    <cellStyle name="Porcentual 2" xfId="78"/>
    <cellStyle name="Salida" xfId="79"/>
    <cellStyle name="Texto de advertencia" xfId="80"/>
    <cellStyle name="Texto explicativo" xfId="81"/>
    <cellStyle name="Título" xfId="82"/>
    <cellStyle name="Título 1" xfId="83"/>
    <cellStyle name="Título 2" xfId="84"/>
    <cellStyle name="Título 3" xfId="85"/>
    <cellStyle name="Total"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Mis%20documentos\Sandra\cta96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AFLUENCIA%20PORCESADAS/Afluencia%20por%20Tipos,%20Subtipos%20y%20Altu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a92-98"/>
      <sheetName val="Participación"/>
      <sheetName val="Varia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men"/>
      <sheetName val="POR TIPOS"/>
      <sheetName val="POR PROVINCIAS"/>
      <sheetName val="POR ALTURA"/>
      <sheetName val="CUADRO POR ALTURA"/>
      <sheetName val="TIPOS DE CAFE"/>
      <sheetName val="TIPOS Y SUBTIPOS"/>
    </sheetNames>
    <sheetDataSet>
      <sheetData sheetId="0">
        <row r="1614">
          <cell r="A1614">
            <v>84</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0"/>
  <sheetViews>
    <sheetView showGridLines="0" tabSelected="1" zoomScalePageLayoutView="0" workbookViewId="0" topLeftCell="A1">
      <selection activeCell="E10" sqref="E10"/>
    </sheetView>
  </sheetViews>
  <sheetFormatPr defaultColWidth="8.375" defaultRowHeight="12.75"/>
  <cols>
    <col min="1" max="1" width="27.125" style="1" customWidth="1"/>
    <col min="2" max="5" width="8.625" style="1" customWidth="1"/>
    <col min="6" max="6" width="9.75390625" style="1" customWidth="1"/>
    <col min="7" max="7" width="10.75390625" style="1" customWidth="1"/>
    <col min="8" max="8" width="12.25390625" style="1" customWidth="1"/>
    <col min="9" max="16384" width="8.375" style="1" customWidth="1"/>
  </cols>
  <sheetData>
    <row r="1" spans="1:8" ht="14.25" customHeight="1">
      <c r="A1" s="217" t="s">
        <v>0</v>
      </c>
      <c r="B1" s="218"/>
      <c r="C1" s="218"/>
      <c r="D1" s="218"/>
      <c r="E1" s="218"/>
      <c r="F1" s="218"/>
      <c r="G1" s="218"/>
      <c r="H1" s="218"/>
    </row>
    <row r="2" spans="1:8" ht="15">
      <c r="A2" s="219" t="s">
        <v>1</v>
      </c>
      <c r="B2" s="220"/>
      <c r="C2" s="220"/>
      <c r="D2" s="220"/>
      <c r="E2" s="220"/>
      <c r="F2" s="220"/>
      <c r="G2" s="220"/>
      <c r="H2" s="221"/>
    </row>
    <row r="3" spans="1:8" ht="14.25" customHeight="1">
      <c r="A3" s="219" t="s">
        <v>2</v>
      </c>
      <c r="B3" s="220"/>
      <c r="C3" s="220"/>
      <c r="D3" s="220"/>
      <c r="E3" s="220"/>
      <c r="F3" s="220"/>
      <c r="G3" s="220"/>
      <c r="H3" s="221"/>
    </row>
    <row r="4" spans="1:8" ht="31.5" customHeight="1">
      <c r="A4" s="2" t="s">
        <v>3</v>
      </c>
      <c r="B4" s="3">
        <v>2014</v>
      </c>
      <c r="C4" s="3">
        <v>2015</v>
      </c>
      <c r="D4" s="3">
        <v>2016</v>
      </c>
      <c r="E4" s="3" t="s">
        <v>4</v>
      </c>
      <c r="F4" s="4" t="s">
        <v>5</v>
      </c>
      <c r="G4" s="4" t="s">
        <v>6</v>
      </c>
      <c r="H4" s="4" t="s">
        <v>7</v>
      </c>
    </row>
    <row r="5" spans="1:8" s="8" customFormat="1" ht="16.5" customHeight="1">
      <c r="A5" s="5" t="s">
        <v>8</v>
      </c>
      <c r="B5" s="6">
        <f>SUM(B6:B12)</f>
        <v>266842</v>
      </c>
      <c r="C5" s="6">
        <f>SUM(C6:C12)</f>
        <v>250257</v>
      </c>
      <c r="D5" s="6">
        <f>SUM(D6:D12)</f>
        <v>253504</v>
      </c>
      <c r="E5" s="6">
        <f>SUM(E6:E12)</f>
        <v>253429</v>
      </c>
      <c r="F5" s="7">
        <f aca="true" t="shared" si="0" ref="F5:F48">+((E5/D5)-1)*100</f>
        <v>-0.029585331986869967</v>
      </c>
      <c r="G5" s="7">
        <f aca="true" t="shared" si="1" ref="G5:G48">(E5/$E$48)*100</f>
        <v>56.305100867243716</v>
      </c>
      <c r="H5" s="7">
        <v>-1.7044083786180608</v>
      </c>
    </row>
    <row r="6" spans="1:8" s="8" customFormat="1" ht="15">
      <c r="A6" s="9" t="s">
        <v>9</v>
      </c>
      <c r="B6" s="10">
        <v>93774</v>
      </c>
      <c r="C6" s="10">
        <v>84133</v>
      </c>
      <c r="D6" s="10">
        <v>84133</v>
      </c>
      <c r="E6" s="10">
        <v>84133</v>
      </c>
      <c r="F6" s="11">
        <f t="shared" si="0"/>
        <v>0</v>
      </c>
      <c r="G6" s="11">
        <f t="shared" si="1"/>
        <v>18.692087532460043</v>
      </c>
      <c r="H6" s="11">
        <v>-3.5516850360022945</v>
      </c>
    </row>
    <row r="7" spans="1:8" s="8" customFormat="1" ht="15">
      <c r="A7" s="9" t="s">
        <v>10</v>
      </c>
      <c r="B7" s="10">
        <v>77750</v>
      </c>
      <c r="C7" s="10">
        <v>69426</v>
      </c>
      <c r="D7" s="10">
        <v>72456</v>
      </c>
      <c r="E7" s="10">
        <v>72856</v>
      </c>
      <c r="F7" s="11">
        <f t="shared" si="0"/>
        <v>0.5520591807441688</v>
      </c>
      <c r="G7" s="11">
        <f t="shared" si="1"/>
        <v>16.18664173706998</v>
      </c>
      <c r="H7" s="11">
        <v>-2.1438086505381593</v>
      </c>
    </row>
    <row r="8" spans="1:8" s="8" customFormat="1" ht="15">
      <c r="A8" s="9" t="s">
        <v>11</v>
      </c>
      <c r="B8" s="10">
        <v>63205</v>
      </c>
      <c r="C8" s="10">
        <v>64676</v>
      </c>
      <c r="D8" s="10">
        <v>65485</v>
      </c>
      <c r="E8" s="10">
        <v>64250</v>
      </c>
      <c r="F8" s="11">
        <f t="shared" si="0"/>
        <v>-1.8859280751317042</v>
      </c>
      <c r="G8" s="11">
        <f t="shared" si="1"/>
        <v>14.274620231782507</v>
      </c>
      <c r="H8" s="11">
        <v>0.5481070345637384</v>
      </c>
    </row>
    <row r="9" spans="1:8" s="8" customFormat="1" ht="15">
      <c r="A9" s="9" t="s">
        <v>12</v>
      </c>
      <c r="B9" s="10">
        <v>21923</v>
      </c>
      <c r="C9" s="10">
        <v>22605</v>
      </c>
      <c r="D9" s="10">
        <v>23000</v>
      </c>
      <c r="E9" s="10">
        <v>23400</v>
      </c>
      <c r="F9" s="11">
        <f t="shared" si="0"/>
        <v>1.7391304347825987</v>
      </c>
      <c r="G9" s="11">
        <f t="shared" si="1"/>
        <v>5.198850014376819</v>
      </c>
      <c r="H9" s="11">
        <v>2.1971123113260216</v>
      </c>
    </row>
    <row r="10" spans="1:8" s="8" customFormat="1" ht="15">
      <c r="A10" s="9" t="s">
        <v>13</v>
      </c>
      <c r="B10" s="10">
        <v>5240</v>
      </c>
      <c r="C10" s="10">
        <v>4716</v>
      </c>
      <c r="D10" s="10">
        <v>4200</v>
      </c>
      <c r="E10" s="10">
        <v>4550</v>
      </c>
      <c r="F10" s="11">
        <f t="shared" si="0"/>
        <v>8.333333333333325</v>
      </c>
      <c r="G10" s="11">
        <f t="shared" si="1"/>
        <v>1.0108875027954927</v>
      </c>
      <c r="H10" s="11">
        <v>-4.597438245645091</v>
      </c>
    </row>
    <row r="11" spans="1:8" s="8" customFormat="1" ht="15">
      <c r="A11" s="9" t="s">
        <v>14</v>
      </c>
      <c r="B11" s="10">
        <v>4750</v>
      </c>
      <c r="C11" s="10">
        <v>4491</v>
      </c>
      <c r="D11" s="10">
        <v>4000</v>
      </c>
      <c r="E11" s="10">
        <v>4000</v>
      </c>
      <c r="F11" s="11">
        <f t="shared" si="0"/>
        <v>0</v>
      </c>
      <c r="G11" s="11">
        <f t="shared" si="1"/>
        <v>0.8886923101498837</v>
      </c>
      <c r="H11" s="11">
        <v>-5.567360858263315</v>
      </c>
    </row>
    <row r="12" spans="1:8" s="8" customFormat="1" ht="15">
      <c r="A12" s="9" t="s">
        <v>15</v>
      </c>
      <c r="B12" s="10">
        <v>200</v>
      </c>
      <c r="C12" s="10">
        <v>210</v>
      </c>
      <c r="D12" s="10">
        <v>230</v>
      </c>
      <c r="E12" s="10">
        <v>240</v>
      </c>
      <c r="F12" s="11">
        <f t="shared" si="0"/>
        <v>4.347826086956519</v>
      </c>
      <c r="G12" s="11">
        <f t="shared" si="1"/>
        <v>0.05332153860899302</v>
      </c>
      <c r="H12" s="11">
        <v>6.265856918261115</v>
      </c>
    </row>
    <row r="13" spans="1:8" s="8" customFormat="1" ht="15">
      <c r="A13" s="5" t="s">
        <v>16</v>
      </c>
      <c r="B13" s="6">
        <f>SUM(B14:B24)</f>
        <v>110685.15</v>
      </c>
      <c r="C13" s="6">
        <f>SUM(C14:C24)</f>
        <v>112170</v>
      </c>
      <c r="D13" s="6">
        <f>SUM(D14:D24)</f>
        <v>114958</v>
      </c>
      <c r="E13" s="6">
        <f>SUM(E14:E24)</f>
        <v>116728</v>
      </c>
      <c r="F13" s="7">
        <f t="shared" si="0"/>
        <v>1.5396927573548602</v>
      </c>
      <c r="G13" s="7">
        <f t="shared" si="1"/>
        <v>25.933818994793906</v>
      </c>
      <c r="H13" s="7">
        <v>1.7876830538390953</v>
      </c>
    </row>
    <row r="14" spans="1:8" s="8" customFormat="1" ht="15">
      <c r="A14" s="9" t="s">
        <v>17</v>
      </c>
      <c r="B14" s="10">
        <v>42916.15</v>
      </c>
      <c r="C14" s="10">
        <v>43024</v>
      </c>
      <c r="D14" s="10">
        <v>42410</v>
      </c>
      <c r="E14" s="10">
        <v>42921</v>
      </c>
      <c r="F14" s="11">
        <f t="shared" si="0"/>
        <v>1.2049045036548023</v>
      </c>
      <c r="G14" s="11">
        <f t="shared" si="1"/>
        <v>9.535890660985789</v>
      </c>
      <c r="H14" s="11">
        <v>0.0037668937453272378</v>
      </c>
    </row>
    <row r="15" spans="1:8" s="8" customFormat="1" ht="15">
      <c r="A15" s="9" t="s">
        <v>18</v>
      </c>
      <c r="B15" s="10">
        <v>40000</v>
      </c>
      <c r="C15" s="10">
        <v>40000</v>
      </c>
      <c r="D15" s="10">
        <v>43000</v>
      </c>
      <c r="E15" s="10">
        <v>44500</v>
      </c>
      <c r="F15" s="11">
        <f t="shared" si="0"/>
        <v>3.488372093023262</v>
      </c>
      <c r="G15" s="11">
        <f t="shared" si="1"/>
        <v>9.886701950417457</v>
      </c>
      <c r="H15" s="11">
        <v>3.6175549029630494</v>
      </c>
    </row>
    <row r="16" spans="1:8" s="8" customFormat="1" ht="15">
      <c r="A16" s="9" t="s">
        <v>19</v>
      </c>
      <c r="B16" s="10">
        <v>10000</v>
      </c>
      <c r="C16" s="10">
        <v>10000</v>
      </c>
      <c r="D16" s="10">
        <v>10000</v>
      </c>
      <c r="E16" s="10">
        <v>10000</v>
      </c>
      <c r="F16" s="11">
        <f t="shared" si="0"/>
        <v>0</v>
      </c>
      <c r="G16" s="11">
        <f t="shared" si="1"/>
        <v>2.2217307753747093</v>
      </c>
      <c r="H16" s="11">
        <v>0</v>
      </c>
    </row>
    <row r="17" spans="1:8" s="8" customFormat="1" ht="15">
      <c r="A17" s="9" t="s">
        <v>20</v>
      </c>
      <c r="B17" s="10">
        <v>5086</v>
      </c>
      <c r="C17" s="10">
        <v>5566</v>
      </c>
      <c r="D17" s="10">
        <v>5163</v>
      </c>
      <c r="E17" s="10">
        <v>4903</v>
      </c>
      <c r="F17" s="11">
        <f t="shared" si="0"/>
        <v>-5.035831880689523</v>
      </c>
      <c r="G17" s="11">
        <f t="shared" si="1"/>
        <v>1.0893145991662199</v>
      </c>
      <c r="H17" s="11">
        <v>-1.2140503575368444</v>
      </c>
    </row>
    <row r="18" spans="1:8" s="8" customFormat="1" ht="15">
      <c r="A18" s="9" t="s">
        <v>21</v>
      </c>
      <c r="B18" s="10">
        <v>5771</v>
      </c>
      <c r="C18" s="10">
        <v>5162</v>
      </c>
      <c r="D18" s="10">
        <v>5162</v>
      </c>
      <c r="E18" s="10">
        <v>5162</v>
      </c>
      <c r="F18" s="11">
        <f t="shared" si="0"/>
        <v>0</v>
      </c>
      <c r="G18" s="11">
        <f t="shared" si="1"/>
        <v>1.1468574262484248</v>
      </c>
      <c r="H18" s="11">
        <v>-3.649129668101203</v>
      </c>
    </row>
    <row r="19" spans="1:8" s="8" customFormat="1" ht="15">
      <c r="A19" s="9" t="s">
        <v>22</v>
      </c>
      <c r="B19" s="10">
        <v>1888</v>
      </c>
      <c r="C19" s="10">
        <v>3004</v>
      </c>
      <c r="D19" s="10">
        <v>3092</v>
      </c>
      <c r="E19" s="10">
        <v>3092</v>
      </c>
      <c r="F19" s="11">
        <f t="shared" si="0"/>
        <v>0</v>
      </c>
      <c r="G19" s="11">
        <f t="shared" si="1"/>
        <v>0.6869591557458601</v>
      </c>
      <c r="H19" s="11">
        <v>17.872501002043386</v>
      </c>
    </row>
    <row r="20" spans="1:8" s="8" customFormat="1" ht="15">
      <c r="A20" s="9" t="s">
        <v>23</v>
      </c>
      <c r="B20" s="10">
        <v>1027</v>
      </c>
      <c r="C20" s="10">
        <v>1103</v>
      </c>
      <c r="D20" s="10">
        <v>1103</v>
      </c>
      <c r="E20" s="10">
        <v>1103</v>
      </c>
      <c r="F20" s="11">
        <f t="shared" si="0"/>
        <v>0</v>
      </c>
      <c r="G20" s="11">
        <f t="shared" si="1"/>
        <v>0.24505690452383042</v>
      </c>
      <c r="H20" s="11">
        <v>2.4082684331501403</v>
      </c>
    </row>
    <row r="21" spans="1:8" s="8" customFormat="1" ht="15">
      <c r="A21" s="9" t="s">
        <v>24</v>
      </c>
      <c r="B21" s="10">
        <v>1562</v>
      </c>
      <c r="C21" s="10">
        <v>1786</v>
      </c>
      <c r="D21" s="10">
        <v>2423</v>
      </c>
      <c r="E21" s="10">
        <v>2496</v>
      </c>
      <c r="F21" s="11">
        <f t="shared" si="0"/>
        <v>3.0127940569541822</v>
      </c>
      <c r="G21" s="11">
        <f t="shared" si="1"/>
        <v>0.5545440015335275</v>
      </c>
      <c r="H21" s="11">
        <v>16.910768997452518</v>
      </c>
    </row>
    <row r="22" spans="1:8" s="8" customFormat="1" ht="15">
      <c r="A22" s="9" t="s">
        <v>25</v>
      </c>
      <c r="B22" s="10">
        <v>1354</v>
      </c>
      <c r="C22" s="10">
        <v>1354</v>
      </c>
      <c r="D22" s="10">
        <v>1354</v>
      </c>
      <c r="E22" s="10">
        <v>1500</v>
      </c>
      <c r="F22" s="11">
        <f t="shared" si="0"/>
        <v>10.782865583456424</v>
      </c>
      <c r="G22" s="11">
        <f t="shared" si="1"/>
        <v>0.3332596163062064</v>
      </c>
      <c r="H22" s="11">
        <v>3.4723227458696826</v>
      </c>
    </row>
    <row r="23" spans="1:8" s="8" customFormat="1" ht="15">
      <c r="A23" s="9" t="s">
        <v>26</v>
      </c>
      <c r="B23" s="10">
        <v>900</v>
      </c>
      <c r="C23" s="10">
        <v>1000</v>
      </c>
      <c r="D23" s="10">
        <v>1100</v>
      </c>
      <c r="E23" s="10">
        <v>900</v>
      </c>
      <c r="F23" s="11">
        <f t="shared" si="0"/>
        <v>-18.181818181818176</v>
      </c>
      <c r="G23" s="11">
        <f t="shared" si="1"/>
        <v>0.19995576978372384</v>
      </c>
      <c r="H23" s="11">
        <v>0</v>
      </c>
    </row>
    <row r="24" spans="1:8" s="8" customFormat="1" ht="15">
      <c r="A24" s="9" t="s">
        <v>27</v>
      </c>
      <c r="B24" s="10">
        <v>181</v>
      </c>
      <c r="C24" s="10">
        <v>171</v>
      </c>
      <c r="D24" s="10">
        <v>151</v>
      </c>
      <c r="E24" s="10">
        <v>151</v>
      </c>
      <c r="F24" s="11">
        <f t="shared" si="0"/>
        <v>0</v>
      </c>
      <c r="G24" s="11">
        <f t="shared" si="1"/>
        <v>0.03354813470815811</v>
      </c>
      <c r="H24" s="11">
        <v>-5.8617492431964235</v>
      </c>
    </row>
    <row r="25" spans="1:8" s="8" customFormat="1" ht="15">
      <c r="A25" s="5" t="s">
        <v>28</v>
      </c>
      <c r="B25" s="6">
        <f>SUM(B26:B28)</f>
        <v>84930.47</v>
      </c>
      <c r="C25" s="6">
        <f>SUM(C26:C28)</f>
        <v>76339.63</v>
      </c>
      <c r="D25" s="6">
        <f>SUM(D26:D28)</f>
        <v>74717.11</v>
      </c>
      <c r="E25" s="6">
        <f>SUM(E26:E28)</f>
        <v>55864.07</v>
      </c>
      <c r="F25" s="7">
        <f t="shared" si="0"/>
        <v>-25.232560520609006</v>
      </c>
      <c r="G25" s="7">
        <f t="shared" si="1"/>
        <v>12.411492355668702</v>
      </c>
      <c r="H25" s="7">
        <v>-13.032627613918368</v>
      </c>
    </row>
    <row r="26" spans="1:8" s="8" customFormat="1" ht="15">
      <c r="A26" s="9" t="s">
        <v>29</v>
      </c>
      <c r="B26" s="10">
        <v>57736.47</v>
      </c>
      <c r="C26" s="10">
        <v>48897.63</v>
      </c>
      <c r="D26" s="10">
        <v>48214.11</v>
      </c>
      <c r="E26" s="10">
        <v>33546.07</v>
      </c>
      <c r="F26" s="11">
        <f t="shared" si="0"/>
        <v>-30.42271235536651</v>
      </c>
      <c r="G26" s="11">
        <f t="shared" si="1"/>
        <v>7.4530336111874265</v>
      </c>
      <c r="H26" s="11">
        <v>-16.55561072902013</v>
      </c>
    </row>
    <row r="27" spans="1:8" s="8" customFormat="1" ht="15">
      <c r="A27" s="9" t="s">
        <v>30</v>
      </c>
      <c r="B27" s="10">
        <v>20970</v>
      </c>
      <c r="C27" s="10">
        <v>23147</v>
      </c>
      <c r="D27" s="10">
        <v>21593</v>
      </c>
      <c r="E27" s="10">
        <v>17879</v>
      </c>
      <c r="F27" s="11">
        <f t="shared" si="0"/>
        <v>-17.20001852452183</v>
      </c>
      <c r="G27" s="11">
        <f t="shared" si="1"/>
        <v>3.9722324532924422</v>
      </c>
      <c r="H27" s="11">
        <v>-5.176729273138159</v>
      </c>
    </row>
    <row r="28" spans="1:8" s="8" customFormat="1" ht="15">
      <c r="A28" s="9" t="s">
        <v>31</v>
      </c>
      <c r="B28" s="10">
        <v>6224</v>
      </c>
      <c r="C28" s="10">
        <v>4295</v>
      </c>
      <c r="D28" s="10">
        <v>4910</v>
      </c>
      <c r="E28" s="10">
        <v>4439</v>
      </c>
      <c r="F28" s="11">
        <f t="shared" si="0"/>
        <v>-9.59266802443992</v>
      </c>
      <c r="G28" s="11">
        <f t="shared" si="1"/>
        <v>0.9862262911888334</v>
      </c>
      <c r="H28" s="11">
        <v>-10.654670734829065</v>
      </c>
    </row>
    <row r="29" spans="1:8" s="8" customFormat="1" ht="15">
      <c r="A29" s="5" t="s">
        <v>32</v>
      </c>
      <c r="B29" s="6">
        <f>SUM(B30:B38)</f>
        <v>9293</v>
      </c>
      <c r="C29" s="6">
        <f>SUM(C30:C38)</f>
        <v>9866</v>
      </c>
      <c r="D29" s="6">
        <f>SUM(D30:D38)</f>
        <v>9968</v>
      </c>
      <c r="E29" s="6">
        <f>SUM(E30:E38)</f>
        <v>8394.470000000001</v>
      </c>
      <c r="F29" s="7">
        <f t="shared" si="0"/>
        <v>-15.785814606741566</v>
      </c>
      <c r="G29" s="7">
        <f t="shared" si="1"/>
        <v>1.8650252341959737</v>
      </c>
      <c r="H29" s="7">
        <v>-3.3328054619301106</v>
      </c>
    </row>
    <row r="30" spans="1:8" s="8" customFormat="1" ht="15">
      <c r="A30" s="12" t="s">
        <v>33</v>
      </c>
      <c r="B30" s="10">
        <v>3392</v>
      </c>
      <c r="C30" s="10">
        <v>3674</v>
      </c>
      <c r="D30" s="10">
        <v>3967</v>
      </c>
      <c r="E30" s="10">
        <v>3218.3</v>
      </c>
      <c r="F30" s="11">
        <f t="shared" si="0"/>
        <v>-18.87320393244265</v>
      </c>
      <c r="G30" s="11">
        <f t="shared" si="1"/>
        <v>0.7150196154388426</v>
      </c>
      <c r="H30" s="11">
        <v>-1.7369529218146162</v>
      </c>
    </row>
    <row r="31" spans="1:8" s="8" customFormat="1" ht="15">
      <c r="A31" s="12" t="s">
        <v>34</v>
      </c>
      <c r="B31" s="10">
        <v>1419</v>
      </c>
      <c r="C31" s="10">
        <v>1393</v>
      </c>
      <c r="D31" s="10">
        <v>1278</v>
      </c>
      <c r="E31" s="10">
        <v>1220.17</v>
      </c>
      <c r="F31" s="11">
        <f t="shared" si="0"/>
        <v>-4.52503912363067</v>
      </c>
      <c r="G31" s="11">
        <f t="shared" si="1"/>
        <v>0.2710889240188959</v>
      </c>
      <c r="H31" s="11">
        <v>-4.907561910836589</v>
      </c>
    </row>
    <row r="32" spans="1:8" s="8" customFormat="1" ht="15">
      <c r="A32" s="12" t="s">
        <v>35</v>
      </c>
      <c r="B32" s="10">
        <v>900</v>
      </c>
      <c r="C32" s="10">
        <v>1118</v>
      </c>
      <c r="D32" s="10">
        <v>1100</v>
      </c>
      <c r="E32" s="10">
        <v>1100</v>
      </c>
      <c r="F32" s="11">
        <f t="shared" si="0"/>
        <v>0</v>
      </c>
      <c r="G32" s="11">
        <f t="shared" si="1"/>
        <v>0.244390385291218</v>
      </c>
      <c r="H32" s="11">
        <v>6.917810999860885</v>
      </c>
    </row>
    <row r="33" spans="1:8" s="8" customFormat="1" ht="15">
      <c r="A33" s="12" t="s">
        <v>36</v>
      </c>
      <c r="B33" s="10">
        <v>954</v>
      </c>
      <c r="C33" s="10">
        <v>960</v>
      </c>
      <c r="D33" s="10">
        <v>959</v>
      </c>
      <c r="E33" s="10">
        <v>609</v>
      </c>
      <c r="F33" s="11">
        <f t="shared" si="0"/>
        <v>-36.496350364963504</v>
      </c>
      <c r="G33" s="11">
        <f t="shared" si="1"/>
        <v>0.13530340422031978</v>
      </c>
      <c r="H33" s="11">
        <v>-13.896070308482578</v>
      </c>
    </row>
    <row r="34" spans="1:8" s="8" customFormat="1" ht="15">
      <c r="A34" s="12" t="s">
        <v>37</v>
      </c>
      <c r="B34" s="10">
        <v>831</v>
      </c>
      <c r="C34" s="10">
        <v>831</v>
      </c>
      <c r="D34" s="10">
        <v>822</v>
      </c>
      <c r="E34" s="10">
        <v>464</v>
      </c>
      <c r="F34" s="11">
        <f t="shared" si="0"/>
        <v>-43.552311435523116</v>
      </c>
      <c r="G34" s="11">
        <f t="shared" si="1"/>
        <v>0.10308830797738651</v>
      </c>
      <c r="H34" s="11">
        <v>-17.654667864709694</v>
      </c>
    </row>
    <row r="35" spans="1:8" s="8" customFormat="1" ht="15">
      <c r="A35" s="12" t="s">
        <v>38</v>
      </c>
      <c r="B35" s="10">
        <v>500</v>
      </c>
      <c r="C35" s="10">
        <v>621</v>
      </c>
      <c r="D35" s="10">
        <v>580</v>
      </c>
      <c r="E35" s="10">
        <v>521</v>
      </c>
      <c r="F35" s="11">
        <f t="shared" si="0"/>
        <v>-10.172413793103452</v>
      </c>
      <c r="G35" s="11">
        <f t="shared" si="1"/>
        <v>0.11575217339702235</v>
      </c>
      <c r="H35" s="11">
        <v>1.3808449099436348</v>
      </c>
    </row>
    <row r="36" spans="1:8" s="8" customFormat="1" ht="15">
      <c r="A36" s="12" t="s">
        <v>39</v>
      </c>
      <c r="B36" s="10">
        <v>487</v>
      </c>
      <c r="C36" s="10">
        <v>494</v>
      </c>
      <c r="D36" s="10">
        <v>486</v>
      </c>
      <c r="E36" s="10">
        <v>486</v>
      </c>
      <c r="F36" s="11">
        <f t="shared" si="0"/>
        <v>0</v>
      </c>
      <c r="G36" s="11">
        <f t="shared" si="1"/>
        <v>0.10797611568321086</v>
      </c>
      <c r="H36" s="11">
        <v>-0.06849317211379269</v>
      </c>
    </row>
    <row r="37" spans="1:8" s="8" customFormat="1" ht="15">
      <c r="A37" s="12" t="s">
        <v>40</v>
      </c>
      <c r="B37" s="10">
        <v>735</v>
      </c>
      <c r="C37" s="10">
        <v>700</v>
      </c>
      <c r="D37" s="10">
        <v>700</v>
      </c>
      <c r="E37" s="10">
        <v>700</v>
      </c>
      <c r="F37" s="11">
        <f t="shared" si="0"/>
        <v>0</v>
      </c>
      <c r="G37" s="11">
        <f t="shared" si="1"/>
        <v>0.15552115427622965</v>
      </c>
      <c r="H37" s="11">
        <v>-1.6131853193803058</v>
      </c>
    </row>
    <row r="38" spans="1:8" s="8" customFormat="1" ht="15">
      <c r="A38" s="12" t="s">
        <v>41</v>
      </c>
      <c r="B38" s="10">
        <v>75</v>
      </c>
      <c r="C38" s="10">
        <v>75</v>
      </c>
      <c r="D38" s="10">
        <v>76</v>
      </c>
      <c r="E38" s="10">
        <v>76</v>
      </c>
      <c r="F38" s="11">
        <f t="shared" si="0"/>
        <v>0</v>
      </c>
      <c r="G38" s="11">
        <f t="shared" si="1"/>
        <v>0.016885153892847792</v>
      </c>
      <c r="H38" s="11">
        <v>0.4424836389155251</v>
      </c>
    </row>
    <row r="39" spans="1:8" s="8" customFormat="1" ht="15">
      <c r="A39" s="5" t="s">
        <v>42</v>
      </c>
      <c r="B39" s="6">
        <f>SUM(B40:B47)</f>
        <v>17655.5</v>
      </c>
      <c r="C39" s="6">
        <f>SUM(C40:C47)</f>
        <v>14007.5</v>
      </c>
      <c r="D39" s="6">
        <f>SUM(D40:D47)</f>
        <v>15613</v>
      </c>
      <c r="E39" s="6">
        <f>SUM(E40:E47)</f>
        <v>15684</v>
      </c>
      <c r="F39" s="7">
        <f t="shared" si="0"/>
        <v>0.45474924742201495</v>
      </c>
      <c r="G39" s="7">
        <f t="shared" si="1"/>
        <v>3.484562548097694</v>
      </c>
      <c r="H39" s="7">
        <v>-3.870001070478446</v>
      </c>
    </row>
    <row r="40" spans="1:8" s="15" customFormat="1" ht="15">
      <c r="A40" s="13" t="s">
        <v>43</v>
      </c>
      <c r="B40" s="14">
        <v>11700</v>
      </c>
      <c r="C40" s="14">
        <v>9095</v>
      </c>
      <c r="D40" s="14">
        <v>10106</v>
      </c>
      <c r="E40" s="14">
        <v>9996</v>
      </c>
      <c r="F40" s="11">
        <f t="shared" si="0"/>
        <v>-1.0884622996239823</v>
      </c>
      <c r="G40" s="11">
        <f t="shared" si="1"/>
        <v>2.2208420830645594</v>
      </c>
      <c r="H40" s="11">
        <v>-5.111526098022534</v>
      </c>
    </row>
    <row r="41" spans="1:8" s="15" customFormat="1" ht="15">
      <c r="A41" s="13" t="s">
        <v>44</v>
      </c>
      <c r="B41" s="14">
        <v>2500</v>
      </c>
      <c r="C41" s="14">
        <v>1785</v>
      </c>
      <c r="D41" s="14">
        <v>2366</v>
      </c>
      <c r="E41" s="14">
        <v>2568</v>
      </c>
      <c r="F41" s="11">
        <f t="shared" si="0"/>
        <v>8.537616229923927</v>
      </c>
      <c r="G41" s="11">
        <f t="shared" si="1"/>
        <v>0.5705404631162253</v>
      </c>
      <c r="H41" s="11">
        <v>0.8985682337483203</v>
      </c>
    </row>
    <row r="42" spans="1:8" s="15" customFormat="1" ht="15">
      <c r="A42" s="13" t="s">
        <v>45</v>
      </c>
      <c r="B42" s="14">
        <v>1995</v>
      </c>
      <c r="C42" s="14">
        <v>1573</v>
      </c>
      <c r="D42" s="14">
        <v>1575</v>
      </c>
      <c r="E42" s="14">
        <v>1575</v>
      </c>
      <c r="F42" s="11">
        <f t="shared" si="0"/>
        <v>0</v>
      </c>
      <c r="G42" s="11">
        <f t="shared" si="1"/>
        <v>0.3499225971215167</v>
      </c>
      <c r="H42" s="11">
        <v>-7.577179188459704</v>
      </c>
    </row>
    <row r="43" spans="1:8" s="15" customFormat="1" ht="15">
      <c r="A43" s="13" t="s">
        <v>46</v>
      </c>
      <c r="B43" s="14">
        <v>685</v>
      </c>
      <c r="C43" s="14">
        <v>716</v>
      </c>
      <c r="D43" s="14">
        <v>600</v>
      </c>
      <c r="E43" s="14">
        <v>576</v>
      </c>
      <c r="F43" s="11">
        <f t="shared" si="0"/>
        <v>-4.0000000000000036</v>
      </c>
      <c r="G43" s="11">
        <f t="shared" si="1"/>
        <v>0.12797169266158323</v>
      </c>
      <c r="H43" s="11">
        <v>-5.613335860243584</v>
      </c>
    </row>
    <row r="44" spans="1:8" s="15" customFormat="1" ht="15">
      <c r="A44" s="13" t="s">
        <v>47</v>
      </c>
      <c r="B44" s="14">
        <v>160</v>
      </c>
      <c r="C44" s="14">
        <v>200</v>
      </c>
      <c r="D44" s="14">
        <v>317</v>
      </c>
      <c r="E44" s="14">
        <v>300</v>
      </c>
      <c r="F44" s="11">
        <f t="shared" si="0"/>
        <v>-5.3627760252365935</v>
      </c>
      <c r="G44" s="11">
        <f t="shared" si="1"/>
        <v>0.06665192326124127</v>
      </c>
      <c r="H44" s="11">
        <v>23.31060371652349</v>
      </c>
    </row>
    <row r="45" spans="1:8" s="15" customFormat="1" ht="30">
      <c r="A45" s="13" t="s">
        <v>48</v>
      </c>
      <c r="B45" s="14">
        <v>232</v>
      </c>
      <c r="C45" s="14">
        <v>208</v>
      </c>
      <c r="D45" s="14">
        <v>262</v>
      </c>
      <c r="E45" s="14">
        <v>267</v>
      </c>
      <c r="F45" s="16">
        <f t="shared" si="0"/>
        <v>1.9083969465648831</v>
      </c>
      <c r="G45" s="16">
        <f t="shared" si="1"/>
        <v>0.05932021170250473</v>
      </c>
      <c r="H45" s="16">
        <v>4.795127927625753</v>
      </c>
    </row>
    <row r="46" spans="1:8" s="15" customFormat="1" ht="15">
      <c r="A46" s="13" t="s">
        <v>49</v>
      </c>
      <c r="B46" s="14">
        <v>233.5</v>
      </c>
      <c r="C46" s="14">
        <v>337.5</v>
      </c>
      <c r="D46" s="14">
        <v>309</v>
      </c>
      <c r="E46" s="14">
        <v>324</v>
      </c>
      <c r="F46" s="11">
        <f t="shared" si="0"/>
        <v>4.854368932038833</v>
      </c>
      <c r="G46" s="11">
        <f t="shared" si="1"/>
        <v>0.07198407712214058</v>
      </c>
      <c r="H46" s="11">
        <v>11.537106829847033</v>
      </c>
    </row>
    <row r="47" spans="1:8" s="15" customFormat="1" ht="15">
      <c r="A47" s="13" t="s">
        <v>50</v>
      </c>
      <c r="B47" s="14">
        <v>150</v>
      </c>
      <c r="C47" s="14">
        <v>93</v>
      </c>
      <c r="D47" s="14">
        <v>78</v>
      </c>
      <c r="E47" s="14">
        <v>78</v>
      </c>
      <c r="F47" s="11">
        <f t="shared" si="0"/>
        <v>0</v>
      </c>
      <c r="G47" s="11">
        <f t="shared" si="1"/>
        <v>0.017329500047922733</v>
      </c>
      <c r="H47" s="11">
        <v>-19.585484828218835</v>
      </c>
    </row>
    <row r="48" spans="1:8" s="8" customFormat="1" ht="15">
      <c r="A48" s="17" t="s">
        <v>51</v>
      </c>
      <c r="B48" s="18">
        <f>B5+B13+B25+B29+B39</f>
        <v>489406.12</v>
      </c>
      <c r="C48" s="18">
        <f>C5+C13+C25+C29+C39</f>
        <v>462640.13</v>
      </c>
      <c r="D48" s="18">
        <f>D5+D13+D25+D29+D39</f>
        <v>468760.11</v>
      </c>
      <c r="E48" s="18">
        <f>E5+E13+E25+E29+E39</f>
        <v>450099.54000000004</v>
      </c>
      <c r="F48" s="19">
        <f t="shared" si="0"/>
        <v>-3.9808357413347206</v>
      </c>
      <c r="G48" s="19">
        <f t="shared" si="1"/>
        <v>100</v>
      </c>
      <c r="H48" s="19">
        <v>-2.752213620372279</v>
      </c>
    </row>
    <row r="49" spans="1:8" ht="15.75" customHeight="1">
      <c r="A49" s="222" t="s">
        <v>52</v>
      </c>
      <c r="B49" s="222"/>
      <c r="C49" s="222"/>
      <c r="D49" s="222"/>
      <c r="E49" s="222"/>
      <c r="F49" s="222"/>
      <c r="G49" s="222"/>
      <c r="H49" s="221"/>
    </row>
    <row r="50" spans="1:8" ht="30" customHeight="1">
      <c r="A50" s="222" t="s">
        <v>53</v>
      </c>
      <c r="B50" s="222"/>
      <c r="C50" s="222"/>
      <c r="D50" s="222"/>
      <c r="E50" s="222"/>
      <c r="F50" s="222"/>
      <c r="G50" s="222"/>
      <c r="H50" s="221"/>
    </row>
  </sheetData>
  <sheetProtection/>
  <mergeCells count="5">
    <mergeCell ref="A1:H1"/>
    <mergeCell ref="A2:H2"/>
    <mergeCell ref="A3:H3"/>
    <mergeCell ref="A49:H49"/>
    <mergeCell ref="A50:H50"/>
  </mergeCells>
  <printOptions horizontalCentered="1"/>
  <pageMargins left="0.7874015748031497" right="0.7874015748031497" top="0.984251968503937" bottom="0.984251968503937" header="0" footer="0"/>
  <pageSetup horizontalDpi="600" verticalDpi="600" orientation="landscape" r:id="rId1"/>
  <headerFooter alignWithMargins="0">
    <oddFooter>&amp;L&amp;Z&amp;F&amp;P&amp;N&amp;D</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A6" sqref="A6:C6"/>
    </sheetView>
  </sheetViews>
  <sheetFormatPr defaultColWidth="11.00390625" defaultRowHeight="12.75"/>
  <cols>
    <col min="1" max="1" width="26.50390625" style="47" customWidth="1"/>
    <col min="2" max="5" width="13.125" style="47" customWidth="1"/>
    <col min="6" max="6" width="11.00390625" style="47" customWidth="1"/>
    <col min="7" max="16384" width="11.00390625" style="47" customWidth="1"/>
  </cols>
  <sheetData>
    <row r="1" spans="1:6" ht="12.75" customHeight="1">
      <c r="A1" s="270" t="s">
        <v>276</v>
      </c>
      <c r="B1" s="271"/>
      <c r="C1" s="271"/>
      <c r="D1" s="271"/>
      <c r="E1" s="271"/>
      <c r="F1" s="271"/>
    </row>
    <row r="2" spans="1:6" ht="30" customHeight="1">
      <c r="A2" s="270" t="s">
        <v>277</v>
      </c>
      <c r="B2" s="271"/>
      <c r="C2" s="271"/>
      <c r="D2" s="271"/>
      <c r="E2" s="271"/>
      <c r="F2" s="271"/>
    </row>
    <row r="3" spans="1:6" ht="15">
      <c r="A3" s="272" t="s">
        <v>56</v>
      </c>
      <c r="B3" s="271"/>
      <c r="C3" s="271"/>
      <c r="D3" s="271"/>
      <c r="E3" s="271"/>
      <c r="F3" s="271"/>
    </row>
    <row r="4" spans="1:6" ht="12.75" customHeight="1">
      <c r="A4" s="273" t="s">
        <v>3</v>
      </c>
      <c r="B4" s="275">
        <v>2014</v>
      </c>
      <c r="C4" s="275">
        <v>2015</v>
      </c>
      <c r="D4" s="275">
        <v>2016</v>
      </c>
      <c r="E4" s="275" t="s">
        <v>4</v>
      </c>
      <c r="F4" s="244" t="s">
        <v>278</v>
      </c>
    </row>
    <row r="5" spans="1:6" ht="26.25" customHeight="1">
      <c r="A5" s="274"/>
      <c r="B5" s="275"/>
      <c r="C5" s="275"/>
      <c r="D5" s="275"/>
      <c r="E5" s="275"/>
      <c r="F5" s="244"/>
    </row>
    <row r="6" spans="1:6" ht="15">
      <c r="A6" s="265" t="s">
        <v>279</v>
      </c>
      <c r="B6" s="266"/>
      <c r="C6" s="266"/>
      <c r="D6" s="135"/>
      <c r="E6" s="135"/>
      <c r="F6" s="135"/>
    </row>
    <row r="7" spans="1:6" ht="15">
      <c r="A7" s="136" t="s">
        <v>29</v>
      </c>
      <c r="B7" s="137">
        <v>4941.890399999999</v>
      </c>
      <c r="C7" s="137">
        <v>4169.21</v>
      </c>
      <c r="D7" s="137">
        <v>4316.778</v>
      </c>
      <c r="E7" s="137">
        <v>4048.644</v>
      </c>
      <c r="F7" s="137">
        <f>((E7/D7)-1)*100</f>
        <v>-6.211438253252788</v>
      </c>
    </row>
    <row r="8" spans="1:6" ht="15">
      <c r="A8" s="136" t="s">
        <v>69</v>
      </c>
      <c r="B8" s="137">
        <v>126.36659999999999</v>
      </c>
      <c r="C8" s="137">
        <v>141.082</v>
      </c>
      <c r="D8" s="137">
        <v>155.204</v>
      </c>
      <c r="E8" s="137">
        <v>91.77</v>
      </c>
      <c r="F8" s="137">
        <f aca="true" t="shared" si="0" ref="F8:F52">((E8/D8)-1)*100</f>
        <v>-40.87136929460582</v>
      </c>
    </row>
    <row r="9" spans="1:6" ht="15">
      <c r="A9" s="136" t="s">
        <v>81</v>
      </c>
      <c r="B9" s="137">
        <v>27.002</v>
      </c>
      <c r="C9" s="137">
        <v>50.232</v>
      </c>
      <c r="D9" s="137">
        <v>13.8</v>
      </c>
      <c r="E9" s="137">
        <v>0</v>
      </c>
      <c r="F9" s="137"/>
    </row>
    <row r="10" spans="1:6" ht="15">
      <c r="A10" s="136" t="s">
        <v>280</v>
      </c>
      <c r="B10" s="137">
        <v>15.244</v>
      </c>
      <c r="C10" s="137">
        <v>19.605</v>
      </c>
      <c r="D10" s="137">
        <v>8.1</v>
      </c>
      <c r="E10" s="137">
        <v>2.9</v>
      </c>
      <c r="F10" s="137">
        <f t="shared" si="0"/>
        <v>-64.19753086419753</v>
      </c>
    </row>
    <row r="11" spans="1:6" ht="15">
      <c r="A11" s="136" t="s">
        <v>281</v>
      </c>
      <c r="B11" s="137">
        <v>5.0535</v>
      </c>
      <c r="C11" s="137">
        <v>6.138</v>
      </c>
      <c r="D11" s="137">
        <v>2.322</v>
      </c>
      <c r="E11" s="137">
        <v>2.87</v>
      </c>
      <c r="F11" s="137">
        <f t="shared" si="0"/>
        <v>23.60034453057709</v>
      </c>
    </row>
    <row r="12" spans="1:6" ht="15">
      <c r="A12" s="136" t="s">
        <v>282</v>
      </c>
      <c r="B12" s="137">
        <v>20.102</v>
      </c>
      <c r="C12" s="137">
        <v>28.336</v>
      </c>
      <c r="D12" s="137">
        <v>25.99</v>
      </c>
      <c r="E12" s="137">
        <v>21.85</v>
      </c>
      <c r="F12" s="137">
        <f t="shared" si="0"/>
        <v>-15.929203539823</v>
      </c>
    </row>
    <row r="13" spans="1:6" ht="15">
      <c r="A13" s="136" t="s">
        <v>283</v>
      </c>
      <c r="B13" s="137">
        <v>57822</v>
      </c>
      <c r="C13" s="137">
        <v>42695</v>
      </c>
      <c r="D13" s="137">
        <v>51044</v>
      </c>
      <c r="E13" s="137">
        <v>93452</v>
      </c>
      <c r="F13" s="137">
        <f t="shared" si="0"/>
        <v>83.08126322388527</v>
      </c>
    </row>
    <row r="14" spans="1:6" ht="15">
      <c r="A14" s="136" t="s">
        <v>284</v>
      </c>
      <c r="B14" s="137">
        <v>0</v>
      </c>
      <c r="C14" s="137">
        <v>0</v>
      </c>
      <c r="D14" s="137">
        <v>375000</v>
      </c>
      <c r="E14" s="137">
        <v>0</v>
      </c>
      <c r="F14" s="137"/>
    </row>
    <row r="15" spans="1:6" ht="15">
      <c r="A15" s="136" t="s">
        <v>285</v>
      </c>
      <c r="B15" s="137">
        <v>11532.839</v>
      </c>
      <c r="C15" s="137">
        <v>7448.615</v>
      </c>
      <c r="D15" s="137">
        <v>2943.243</v>
      </c>
      <c r="E15" s="137">
        <v>2598.7</v>
      </c>
      <c r="F15" s="137">
        <f t="shared" si="0"/>
        <v>-11.70623696378451</v>
      </c>
    </row>
    <row r="16" spans="1:6" ht="15">
      <c r="A16" s="138" t="s">
        <v>286</v>
      </c>
      <c r="B16" s="139">
        <f>SUM(B7:B13)</f>
        <v>62957.6585</v>
      </c>
      <c r="C16" s="139">
        <f>SUM(C7:C13)</f>
        <v>47109.603</v>
      </c>
      <c r="D16" s="139">
        <f>SUM(D7:D13)</f>
        <v>55566.194</v>
      </c>
      <c r="E16" s="139">
        <f>SUM(E7:E13)</f>
        <v>97620.034</v>
      </c>
      <c r="F16" s="139">
        <f t="shared" si="0"/>
        <v>75.68241942214</v>
      </c>
    </row>
    <row r="17" spans="1:6" ht="15">
      <c r="A17" s="267" t="s">
        <v>287</v>
      </c>
      <c r="B17" s="268"/>
      <c r="C17" s="268"/>
      <c r="D17" s="140"/>
      <c r="E17" s="140"/>
      <c r="F17" s="137"/>
    </row>
    <row r="18" spans="1:6" ht="15">
      <c r="A18" s="136" t="s">
        <v>288</v>
      </c>
      <c r="B18" s="141"/>
      <c r="C18" s="141">
        <v>0.008</v>
      </c>
      <c r="D18" s="141">
        <v>0.02</v>
      </c>
      <c r="E18" s="141">
        <v>0.02</v>
      </c>
      <c r="F18" s="137">
        <f t="shared" si="0"/>
        <v>0</v>
      </c>
    </row>
    <row r="19" spans="1:6" ht="15">
      <c r="A19" s="136" t="s">
        <v>289</v>
      </c>
      <c r="B19" s="141">
        <v>0.134</v>
      </c>
      <c r="C19" s="141">
        <v>0.078</v>
      </c>
      <c r="D19" s="141">
        <v>0.098</v>
      </c>
      <c r="E19" s="141">
        <v>0.142</v>
      </c>
      <c r="F19" s="137">
        <f t="shared" si="0"/>
        <v>44.89795918367345</v>
      </c>
    </row>
    <row r="20" spans="1:6" ht="15">
      <c r="A20" s="136" t="s">
        <v>290</v>
      </c>
      <c r="B20" s="141"/>
      <c r="C20" s="141">
        <v>0.096</v>
      </c>
      <c r="D20" s="141">
        <v>0</v>
      </c>
      <c r="E20" s="141">
        <v>0</v>
      </c>
      <c r="F20" s="137"/>
    </row>
    <row r="21" spans="1:6" ht="15">
      <c r="A21" s="136" t="s">
        <v>291</v>
      </c>
      <c r="B21" s="141">
        <v>0.356</v>
      </c>
      <c r="C21" s="141">
        <v>0.352</v>
      </c>
      <c r="D21" s="141">
        <v>0.48</v>
      </c>
      <c r="E21" s="141">
        <v>0.115</v>
      </c>
      <c r="F21" s="137">
        <f t="shared" si="0"/>
        <v>-76.04166666666666</v>
      </c>
    </row>
    <row r="22" spans="1:6" ht="15">
      <c r="A22" s="136" t="s">
        <v>38</v>
      </c>
      <c r="B22" s="141">
        <v>0.722</v>
      </c>
      <c r="C22" s="141">
        <v>3.355</v>
      </c>
      <c r="D22" s="141">
        <v>1.27</v>
      </c>
      <c r="E22" s="141">
        <v>2.98</v>
      </c>
      <c r="F22" s="137">
        <f t="shared" si="0"/>
        <v>134.64566929133858</v>
      </c>
    </row>
    <row r="23" spans="1:6" ht="15">
      <c r="A23" s="136" t="s">
        <v>292</v>
      </c>
      <c r="B23" s="141">
        <v>0.0065</v>
      </c>
      <c r="C23" s="141">
        <v>0.026</v>
      </c>
      <c r="D23" s="141">
        <v>0.025</v>
      </c>
      <c r="E23" s="141">
        <v>0.017</v>
      </c>
      <c r="F23" s="137">
        <f t="shared" si="0"/>
        <v>-31.999999999999996</v>
      </c>
    </row>
    <row r="24" spans="1:6" ht="15">
      <c r="A24" s="136" t="s">
        <v>293</v>
      </c>
      <c r="B24" s="141">
        <v>0.08270000000000001</v>
      </c>
      <c r="C24" s="141">
        <v>0.149</v>
      </c>
      <c r="D24" s="141">
        <v>0.24</v>
      </c>
      <c r="E24" s="141">
        <v>0.309</v>
      </c>
      <c r="F24" s="137">
        <f t="shared" si="0"/>
        <v>28.750000000000007</v>
      </c>
    </row>
    <row r="25" spans="1:6" ht="15">
      <c r="A25" s="136" t="s">
        <v>34</v>
      </c>
      <c r="B25" s="141">
        <v>4.717</v>
      </c>
      <c r="C25" s="141">
        <v>3.886</v>
      </c>
      <c r="D25" s="141">
        <v>5.336</v>
      </c>
      <c r="E25" s="141">
        <v>5.639</v>
      </c>
      <c r="F25" s="137">
        <f t="shared" si="0"/>
        <v>5.678410794602695</v>
      </c>
    </row>
    <row r="26" spans="1:6" ht="15">
      <c r="A26" s="136" t="s">
        <v>294</v>
      </c>
      <c r="B26" s="141">
        <v>0.075</v>
      </c>
      <c r="C26" s="141">
        <v>0.146</v>
      </c>
      <c r="D26" s="141">
        <v>0.236</v>
      </c>
      <c r="E26" s="141">
        <v>0.187</v>
      </c>
      <c r="F26" s="137">
        <f t="shared" si="0"/>
        <v>-20.76271186440678</v>
      </c>
    </row>
    <row r="27" spans="1:6" ht="15">
      <c r="A27" s="136" t="s">
        <v>295</v>
      </c>
      <c r="B27" s="141">
        <v>0.0055</v>
      </c>
      <c r="C27" s="141">
        <v>0.045</v>
      </c>
      <c r="D27" s="141">
        <v>0.048</v>
      </c>
      <c r="E27" s="141">
        <v>0.057</v>
      </c>
      <c r="F27" s="137">
        <f t="shared" si="0"/>
        <v>18.75</v>
      </c>
    </row>
    <row r="28" spans="1:6" ht="15">
      <c r="A28" s="136" t="s">
        <v>296</v>
      </c>
      <c r="B28" s="141">
        <v>0.236</v>
      </c>
      <c r="C28" s="141">
        <v>0.415</v>
      </c>
      <c r="D28" s="141">
        <v>0.063</v>
      </c>
      <c r="E28" s="141">
        <v>0.072</v>
      </c>
      <c r="F28" s="137">
        <f t="shared" si="0"/>
        <v>14.28571428571428</v>
      </c>
    </row>
    <row r="29" spans="1:6" ht="15">
      <c r="A29" s="136" t="s">
        <v>297</v>
      </c>
      <c r="B29" s="141">
        <v>0.0415</v>
      </c>
      <c r="C29" s="141">
        <v>0.072</v>
      </c>
      <c r="D29" s="141">
        <v>63.2</v>
      </c>
      <c r="E29" s="141">
        <v>34.492</v>
      </c>
      <c r="F29" s="137">
        <f t="shared" si="0"/>
        <v>-45.424050632911396</v>
      </c>
    </row>
    <row r="30" spans="1:6" ht="15">
      <c r="A30" s="136" t="s">
        <v>298</v>
      </c>
      <c r="B30" s="141">
        <v>66.72</v>
      </c>
      <c r="C30" s="141">
        <v>48.125</v>
      </c>
      <c r="D30" s="141">
        <v>0.254</v>
      </c>
      <c r="E30" s="141">
        <v>0.29</v>
      </c>
      <c r="F30" s="137">
        <f t="shared" si="0"/>
        <v>14.173228346456689</v>
      </c>
    </row>
    <row r="31" spans="1:6" s="142" customFormat="1" ht="15">
      <c r="A31" s="136" t="s">
        <v>299</v>
      </c>
      <c r="B31" s="141">
        <v>0</v>
      </c>
      <c r="C31" s="141">
        <v>0.018</v>
      </c>
      <c r="D31" s="141">
        <v>0.046</v>
      </c>
      <c r="E31" s="141">
        <v>0.015</v>
      </c>
      <c r="F31" s="137">
        <f t="shared" si="0"/>
        <v>-67.3913043478261</v>
      </c>
    </row>
    <row r="32" spans="1:6" ht="15">
      <c r="A32" s="136" t="s">
        <v>300</v>
      </c>
      <c r="B32" s="141">
        <v>273.751</v>
      </c>
      <c r="C32" s="141">
        <v>270.856</v>
      </c>
      <c r="D32" s="141">
        <v>354.954</v>
      </c>
      <c r="E32" s="141">
        <v>210.486</v>
      </c>
      <c r="F32" s="137">
        <f t="shared" si="0"/>
        <v>-40.70048513328488</v>
      </c>
    </row>
    <row r="33" spans="1:6" ht="15">
      <c r="A33" s="136" t="s">
        <v>301</v>
      </c>
      <c r="B33" s="141">
        <v>0.0576</v>
      </c>
      <c r="C33" s="141">
        <v>0.105</v>
      </c>
      <c r="D33" s="141">
        <v>0.096</v>
      </c>
      <c r="E33" s="141">
        <v>0.078</v>
      </c>
      <c r="F33" s="137">
        <f t="shared" si="0"/>
        <v>-18.75</v>
      </c>
    </row>
    <row r="34" spans="1:6" ht="15">
      <c r="A34" s="136" t="s">
        <v>302</v>
      </c>
      <c r="B34" s="141">
        <v>0.338</v>
      </c>
      <c r="C34" s="141">
        <v>0.721</v>
      </c>
      <c r="D34" s="141">
        <v>0.615</v>
      </c>
      <c r="E34" s="141">
        <v>0.45</v>
      </c>
      <c r="F34" s="137">
        <f t="shared" si="0"/>
        <v>-26.82926829268293</v>
      </c>
    </row>
    <row r="35" spans="1:6" ht="15">
      <c r="A35" s="136" t="s">
        <v>31</v>
      </c>
      <c r="B35" s="141">
        <v>95.965</v>
      </c>
      <c r="C35" s="141">
        <v>112.132</v>
      </c>
      <c r="D35" s="141">
        <v>96.96</v>
      </c>
      <c r="E35" s="141">
        <v>107.852</v>
      </c>
      <c r="F35" s="137">
        <f t="shared" si="0"/>
        <v>11.233498349835003</v>
      </c>
    </row>
    <row r="36" spans="1:6" ht="15">
      <c r="A36" s="136" t="s">
        <v>303</v>
      </c>
      <c r="B36" s="141">
        <v>1.641</v>
      </c>
      <c r="C36" s="141">
        <v>1.22</v>
      </c>
      <c r="D36" s="141">
        <v>1.945</v>
      </c>
      <c r="E36" s="141">
        <v>2.577</v>
      </c>
      <c r="F36" s="137">
        <f t="shared" si="0"/>
        <v>32.49357326478148</v>
      </c>
    </row>
    <row r="37" spans="1:6" ht="15">
      <c r="A37" s="136" t="s">
        <v>66</v>
      </c>
      <c r="B37" s="141">
        <v>2.875</v>
      </c>
      <c r="C37" s="141">
        <v>2.913</v>
      </c>
      <c r="D37" s="141">
        <v>3.114</v>
      </c>
      <c r="E37" s="141">
        <v>2.354</v>
      </c>
      <c r="F37" s="137">
        <f t="shared" si="0"/>
        <v>-24.405908798972376</v>
      </c>
    </row>
    <row r="38" spans="1:6" ht="15">
      <c r="A38" s="136" t="s">
        <v>304</v>
      </c>
      <c r="B38" s="141">
        <v>0.075</v>
      </c>
      <c r="C38" s="141">
        <v>0.142</v>
      </c>
      <c r="D38" s="141">
        <v>0.062</v>
      </c>
      <c r="E38" s="141">
        <v>0.102</v>
      </c>
      <c r="F38" s="137">
        <f t="shared" si="0"/>
        <v>64.51612903225805</v>
      </c>
    </row>
    <row r="39" spans="1:6" ht="15">
      <c r="A39" s="136" t="s">
        <v>305</v>
      </c>
      <c r="B39" s="141">
        <v>0.292</v>
      </c>
      <c r="C39" s="141">
        <v>0.733</v>
      </c>
      <c r="D39" s="141">
        <v>0.34</v>
      </c>
      <c r="E39" s="141">
        <v>0.714</v>
      </c>
      <c r="F39" s="137">
        <f t="shared" si="0"/>
        <v>109.99999999999997</v>
      </c>
    </row>
    <row r="40" spans="1:6" ht="15">
      <c r="A40" s="136" t="s">
        <v>306</v>
      </c>
      <c r="B40" s="141">
        <v>0.12</v>
      </c>
      <c r="C40" s="141">
        <v>0.187</v>
      </c>
      <c r="D40" s="141">
        <v>0.212</v>
      </c>
      <c r="E40" s="141">
        <v>0.124</v>
      </c>
      <c r="F40" s="137">
        <f t="shared" si="0"/>
        <v>-41.509433962264154</v>
      </c>
    </row>
    <row r="41" spans="1:6" ht="15">
      <c r="A41" s="136" t="s">
        <v>307</v>
      </c>
      <c r="B41" s="141">
        <v>0.0165</v>
      </c>
      <c r="C41" s="141">
        <v>0.051</v>
      </c>
      <c r="D41" s="141">
        <v>0.033</v>
      </c>
      <c r="E41" s="141">
        <v>0.027</v>
      </c>
      <c r="F41" s="137">
        <f t="shared" si="0"/>
        <v>-18.181818181818187</v>
      </c>
    </row>
    <row r="42" spans="1:6" ht="15">
      <c r="A42" s="136" t="s">
        <v>308</v>
      </c>
      <c r="B42" s="141">
        <v>0.523</v>
      </c>
      <c r="C42" s="141">
        <v>0.878</v>
      </c>
      <c r="D42" s="141">
        <v>0.505</v>
      </c>
      <c r="E42" s="141">
        <v>0.316</v>
      </c>
      <c r="F42" s="137">
        <f t="shared" si="0"/>
        <v>-37.42574257425743</v>
      </c>
    </row>
    <row r="43" spans="1:6" ht="15">
      <c r="A43" s="136" t="s">
        <v>309</v>
      </c>
      <c r="B43" s="141">
        <v>0.425</v>
      </c>
      <c r="C43" s="141">
        <v>0.608</v>
      </c>
      <c r="D43" s="141">
        <v>0.716</v>
      </c>
      <c r="E43" s="141">
        <v>0.301</v>
      </c>
      <c r="F43" s="137">
        <f t="shared" si="0"/>
        <v>-57.960893854748605</v>
      </c>
    </row>
    <row r="44" spans="1:6" ht="15">
      <c r="A44" s="136" t="s">
        <v>310</v>
      </c>
      <c r="B44" s="141">
        <v>0.362</v>
      </c>
      <c r="C44" s="141">
        <v>0.751</v>
      </c>
      <c r="D44" s="141">
        <v>0.423</v>
      </c>
      <c r="E44" s="141">
        <v>0.574</v>
      </c>
      <c r="F44" s="137">
        <f t="shared" si="0"/>
        <v>35.69739952718676</v>
      </c>
    </row>
    <row r="45" spans="1:6" ht="15">
      <c r="A45" s="136" t="s">
        <v>37</v>
      </c>
      <c r="B45" s="141">
        <v>0.327</v>
      </c>
      <c r="C45" s="141">
        <v>0.433</v>
      </c>
      <c r="D45" s="141">
        <v>0.337</v>
      </c>
      <c r="E45" s="141">
        <v>0.36</v>
      </c>
      <c r="F45" s="137">
        <f t="shared" si="0"/>
        <v>6.824925816023719</v>
      </c>
    </row>
    <row r="46" spans="1:6" ht="15">
      <c r="A46" s="136" t="s">
        <v>24</v>
      </c>
      <c r="B46" s="141">
        <v>1.545</v>
      </c>
      <c r="C46" s="141">
        <v>1.554</v>
      </c>
      <c r="D46" s="141">
        <v>2.309</v>
      </c>
      <c r="E46" s="141">
        <v>2.061</v>
      </c>
      <c r="F46" s="137">
        <f t="shared" si="0"/>
        <v>-10.74058033780858</v>
      </c>
    </row>
    <row r="47" spans="1:6" ht="15">
      <c r="A47" s="136" t="s">
        <v>35</v>
      </c>
      <c r="B47" s="141">
        <v>0.26</v>
      </c>
      <c r="C47" s="141">
        <v>0.216</v>
      </c>
      <c r="D47" s="141">
        <v>0.221</v>
      </c>
      <c r="E47" s="141">
        <v>0.284</v>
      </c>
      <c r="F47" s="137">
        <f t="shared" si="0"/>
        <v>28.50678733031673</v>
      </c>
    </row>
    <row r="48" spans="1:6" ht="15">
      <c r="A48" s="136" t="s">
        <v>311</v>
      </c>
      <c r="B48" s="141">
        <v>105.71</v>
      </c>
      <c r="C48" s="141">
        <v>98.191</v>
      </c>
      <c r="D48" s="141">
        <v>76.696</v>
      </c>
      <c r="E48" s="141">
        <v>85.46</v>
      </c>
      <c r="F48" s="137">
        <f t="shared" si="0"/>
        <v>11.426932304161873</v>
      </c>
    </row>
    <row r="49" spans="1:6" ht="15">
      <c r="A49" s="136" t="s">
        <v>36</v>
      </c>
      <c r="B49" s="141">
        <v>1.988</v>
      </c>
      <c r="C49" s="141">
        <v>2.512</v>
      </c>
      <c r="D49" s="141">
        <v>2.115</v>
      </c>
      <c r="E49" s="141">
        <v>1.927</v>
      </c>
      <c r="F49" s="137">
        <f t="shared" si="0"/>
        <v>-8.888888888888891</v>
      </c>
    </row>
    <row r="50" spans="1:6" ht="15">
      <c r="A50" s="136" t="s">
        <v>312</v>
      </c>
      <c r="B50" s="141">
        <v>0.355</v>
      </c>
      <c r="C50" s="141">
        <v>0.711</v>
      </c>
      <c r="D50" s="141">
        <v>0.313</v>
      </c>
      <c r="E50" s="141">
        <v>0.285</v>
      </c>
      <c r="F50" s="137">
        <f t="shared" si="0"/>
        <v>-8.94568690095847</v>
      </c>
    </row>
    <row r="51" spans="1:6" ht="15">
      <c r="A51" s="138" t="s">
        <v>286</v>
      </c>
      <c r="B51" s="143">
        <f>SUM(B18:B50)</f>
        <v>559.7223000000001</v>
      </c>
      <c r="C51" s="143">
        <f>SUM(C18:C50)</f>
        <v>551.685</v>
      </c>
      <c r="D51" s="143">
        <f>SUM(D18:D50)</f>
        <v>613.2820000000002</v>
      </c>
      <c r="E51" s="143">
        <f>SUM(E18:E50)</f>
        <v>460.667</v>
      </c>
      <c r="F51" s="137">
        <f t="shared" si="0"/>
        <v>-24.884963198006815</v>
      </c>
    </row>
    <row r="52" spans="1:6" ht="15">
      <c r="A52" s="144" t="s">
        <v>313</v>
      </c>
      <c r="B52" s="145">
        <f>B16+B51</f>
        <v>63517.3808</v>
      </c>
      <c r="C52" s="145">
        <f>C16+C51</f>
        <v>47661.288</v>
      </c>
      <c r="D52" s="145">
        <f>D16+D51</f>
        <v>56179.476</v>
      </c>
      <c r="E52" s="145">
        <f>E16+E51</f>
        <v>98080.701</v>
      </c>
      <c r="F52" s="134">
        <f t="shared" si="0"/>
        <v>74.584577826963</v>
      </c>
    </row>
    <row r="53" spans="1:6" ht="15.75" customHeight="1">
      <c r="A53" s="269" t="s">
        <v>314</v>
      </c>
      <c r="B53" s="269"/>
      <c r="C53" s="269"/>
      <c r="D53" s="269"/>
      <c r="E53" s="269"/>
      <c r="F53" s="269"/>
    </row>
    <row r="54" spans="1:6" ht="15.75" customHeight="1">
      <c r="A54" s="234" t="s">
        <v>315</v>
      </c>
      <c r="B54" s="234"/>
      <c r="C54" s="234"/>
      <c r="D54" s="234"/>
      <c r="E54" s="234"/>
      <c r="F54" s="234"/>
    </row>
    <row r="55" spans="1:6" ht="15" customHeight="1">
      <c r="A55" s="234" t="s">
        <v>316</v>
      </c>
      <c r="B55" s="234"/>
      <c r="C55" s="234"/>
      <c r="D55" s="234"/>
      <c r="E55" s="234"/>
      <c r="F55" s="234"/>
    </row>
    <row r="56" spans="1:6" ht="14.25" customHeight="1">
      <c r="A56" s="234" t="s">
        <v>317</v>
      </c>
      <c r="B56" s="234"/>
      <c r="C56" s="234"/>
      <c r="D56" s="234"/>
      <c r="E56" s="234"/>
      <c r="F56" s="234"/>
    </row>
    <row r="57" spans="1:6" ht="12.75" customHeight="1">
      <c r="A57" s="234" t="s">
        <v>318</v>
      </c>
      <c r="B57" s="234"/>
      <c r="C57" s="234"/>
      <c r="D57" s="234"/>
      <c r="E57" s="234"/>
      <c r="F57" s="234"/>
    </row>
    <row r="58" spans="1:6" ht="12.75" customHeight="1">
      <c r="A58" s="234" t="s">
        <v>319</v>
      </c>
      <c r="B58" s="234"/>
      <c r="C58" s="234"/>
      <c r="D58" s="234"/>
      <c r="E58" s="234"/>
      <c r="F58" s="234"/>
    </row>
    <row r="59" spans="1:6" ht="12.75" customHeight="1">
      <c r="A59" s="234" t="s">
        <v>320</v>
      </c>
      <c r="B59" s="234"/>
      <c r="C59" s="234"/>
      <c r="D59" s="234"/>
      <c r="E59" s="234"/>
      <c r="F59" s="234"/>
    </row>
    <row r="60" ht="12" customHeight="1"/>
  </sheetData>
  <sheetProtection/>
  <mergeCells count="18">
    <mergeCell ref="A1:F1"/>
    <mergeCell ref="A2:F2"/>
    <mergeCell ref="A3:F3"/>
    <mergeCell ref="A4:A5"/>
    <mergeCell ref="B4:B5"/>
    <mergeCell ref="C4:C5"/>
    <mergeCell ref="D4:D5"/>
    <mergeCell ref="E4:E5"/>
    <mergeCell ref="F4:F5"/>
    <mergeCell ref="A57:F57"/>
    <mergeCell ref="A58:F58"/>
    <mergeCell ref="A59:F59"/>
    <mergeCell ref="A6:C6"/>
    <mergeCell ref="A17:C17"/>
    <mergeCell ref="A53:F53"/>
    <mergeCell ref="A54:F54"/>
    <mergeCell ref="A55:F55"/>
    <mergeCell ref="A56:F56"/>
  </mergeCells>
  <printOptions horizontalCentered="1"/>
  <pageMargins left="0.1968503937007874" right="0.1968503937007874" top="0.984251968503937" bottom="0.984251968503937" header="0" footer="0"/>
  <pageSetup fitToHeight="1" fitToWidth="1" horizontalDpi="600" verticalDpi="600" orientation="landscape" scale="67" r:id="rId1"/>
</worksheet>
</file>

<file path=xl/worksheets/sheet11.xml><?xml version="1.0" encoding="utf-8"?>
<worksheet xmlns="http://schemas.openxmlformats.org/spreadsheetml/2006/main" xmlns:r="http://schemas.openxmlformats.org/officeDocument/2006/relationships">
  <dimension ref="A1:G13"/>
  <sheetViews>
    <sheetView showGridLines="0" zoomScalePageLayoutView="0" workbookViewId="0" topLeftCell="A1">
      <selection activeCell="A6" sqref="A6"/>
    </sheetView>
  </sheetViews>
  <sheetFormatPr defaultColWidth="11.00390625" defaultRowHeight="12.75"/>
  <cols>
    <col min="1" max="1" width="14.50390625" style="22" customWidth="1"/>
    <col min="2" max="5" width="12.50390625" style="22" customWidth="1"/>
    <col min="6" max="6" width="9.875" style="156" customWidth="1"/>
    <col min="7" max="7" width="11.75390625" style="22" customWidth="1"/>
    <col min="8" max="16384" width="11.00390625" style="22" customWidth="1"/>
  </cols>
  <sheetData>
    <row r="1" spans="1:7" ht="15">
      <c r="A1" s="237" t="s">
        <v>321</v>
      </c>
      <c r="B1" s="237"/>
      <c r="C1" s="237"/>
      <c r="D1" s="237"/>
      <c r="E1" s="237"/>
      <c r="F1" s="237"/>
      <c r="G1" s="237"/>
    </row>
    <row r="2" spans="1:7" ht="15" customHeight="1">
      <c r="A2" s="237" t="s">
        <v>322</v>
      </c>
      <c r="B2" s="237"/>
      <c r="C2" s="237"/>
      <c r="D2" s="237"/>
      <c r="E2" s="237"/>
      <c r="F2" s="237"/>
      <c r="G2" s="237"/>
    </row>
    <row r="3" spans="1:7" ht="15" customHeight="1">
      <c r="A3" s="237" t="s">
        <v>323</v>
      </c>
      <c r="B3" s="237"/>
      <c r="C3" s="237"/>
      <c r="D3" s="237"/>
      <c r="E3" s="237"/>
      <c r="F3" s="237"/>
      <c r="G3" s="237"/>
    </row>
    <row r="4" spans="1:7" ht="45" customHeight="1">
      <c r="A4" s="97" t="s">
        <v>3</v>
      </c>
      <c r="B4" s="97">
        <v>2014</v>
      </c>
      <c r="C4" s="97">
        <v>2015</v>
      </c>
      <c r="D4" s="97">
        <v>2016</v>
      </c>
      <c r="E4" s="97" t="s">
        <v>4</v>
      </c>
      <c r="F4" s="147" t="s">
        <v>238</v>
      </c>
      <c r="G4" s="3" t="s">
        <v>6</v>
      </c>
    </row>
    <row r="5" spans="1:7" ht="16.5" customHeight="1">
      <c r="A5" s="148" t="s">
        <v>324</v>
      </c>
      <c r="B5" s="149">
        <v>1076951</v>
      </c>
      <c r="C5" s="149">
        <v>1101721</v>
      </c>
      <c r="D5" s="149">
        <v>1137527</v>
      </c>
      <c r="E5" s="149">
        <v>1144352</v>
      </c>
      <c r="F5" s="150">
        <f>((E5/D5)-1)*100</f>
        <v>0.5999857585798019</v>
      </c>
      <c r="G5" s="151">
        <f>(E5/$E$11)*100</f>
        <v>77.18870662158757</v>
      </c>
    </row>
    <row r="6" spans="1:7" ht="16.5" customHeight="1">
      <c r="A6" s="148" t="s">
        <v>325</v>
      </c>
      <c r="B6" s="152">
        <v>123700</v>
      </c>
      <c r="C6" s="152">
        <v>124567</v>
      </c>
      <c r="D6" s="152">
        <v>128266</v>
      </c>
      <c r="E6" s="152">
        <v>133200</v>
      </c>
      <c r="F6" s="150">
        <f>((E6/D6)-1)*100</f>
        <v>3.846693589883521</v>
      </c>
      <c r="G6" s="151">
        <f aca="true" t="shared" si="0" ref="G6:G11">(E6/$E$11)*100</f>
        <v>8.984591910527062</v>
      </c>
    </row>
    <row r="7" spans="1:7" ht="16.5" customHeight="1">
      <c r="A7" s="148" t="s">
        <v>326</v>
      </c>
      <c r="B7" s="152">
        <v>88196</v>
      </c>
      <c r="C7" s="152">
        <v>81986</v>
      </c>
      <c r="D7" s="152">
        <v>72954</v>
      </c>
      <c r="E7" s="152">
        <v>77006</v>
      </c>
      <c r="F7" s="150">
        <f>((E7/D7)-1)*100</f>
        <v>5.554184828796238</v>
      </c>
      <c r="G7" s="151">
        <f t="shared" si="0"/>
        <v>5.1942003353006525</v>
      </c>
    </row>
    <row r="8" spans="1:7" ht="16.5" customHeight="1">
      <c r="A8" s="148" t="s">
        <v>327</v>
      </c>
      <c r="B8" s="152">
        <v>60453</v>
      </c>
      <c r="C8" s="152">
        <v>61138</v>
      </c>
      <c r="D8" s="152">
        <v>67067</v>
      </c>
      <c r="E8" s="152">
        <v>67313</v>
      </c>
      <c r="F8" s="150">
        <f>((E8/D8)-1)*100</f>
        <v>0.366797381722761</v>
      </c>
      <c r="G8" s="151">
        <f t="shared" si="0"/>
        <v>4.540389153703515</v>
      </c>
    </row>
    <row r="9" spans="1:7" ht="16.5" customHeight="1">
      <c r="A9" s="148" t="s">
        <v>328</v>
      </c>
      <c r="B9" s="152">
        <v>55024</v>
      </c>
      <c r="C9" s="152">
        <v>57504</v>
      </c>
      <c r="D9" s="152">
        <v>60361</v>
      </c>
      <c r="E9" s="152">
        <v>60640</v>
      </c>
      <c r="F9" s="150">
        <f>((E9/D9)-1)*100</f>
        <v>0.4622189824555534</v>
      </c>
      <c r="G9" s="151">
        <f t="shared" si="0"/>
        <v>4.090282683591299</v>
      </c>
    </row>
    <row r="10" spans="1:7" ht="16.5" customHeight="1">
      <c r="A10" s="148" t="s">
        <v>329</v>
      </c>
      <c r="B10" s="152">
        <v>19.8</v>
      </c>
      <c r="C10" s="152">
        <v>20.36</v>
      </c>
      <c r="D10" s="152">
        <v>20.34</v>
      </c>
      <c r="E10" s="152">
        <v>27.12</v>
      </c>
      <c r="F10" s="150">
        <f>((E10/D10)-1)*100</f>
        <v>33.33333333333335</v>
      </c>
      <c r="G10" s="151">
        <f t="shared" si="0"/>
        <v>0.0018292952898910956</v>
      </c>
    </row>
    <row r="11" spans="1:7" ht="15">
      <c r="A11" s="153" t="s">
        <v>51</v>
      </c>
      <c r="B11" s="154">
        <f>SUM(B5:B10)</f>
        <v>1404343.8</v>
      </c>
      <c r="C11" s="154">
        <f>SUM(C5:C10)</f>
        <v>1426936.36</v>
      </c>
      <c r="D11" s="154">
        <f>SUM(D5:D10)</f>
        <v>1466195.34</v>
      </c>
      <c r="E11" s="154">
        <f>SUM(E5:E10)</f>
        <v>1482538.12</v>
      </c>
      <c r="F11" s="155">
        <f>((E11/D11)-1)*100</f>
        <v>1.1146386538099406</v>
      </c>
      <c r="G11" s="155">
        <f t="shared" si="0"/>
        <v>100</v>
      </c>
    </row>
    <row r="12" spans="1:7" ht="15">
      <c r="A12" s="242" t="s">
        <v>77</v>
      </c>
      <c r="B12" s="242"/>
      <c r="C12" s="242"/>
      <c r="D12" s="242"/>
      <c r="E12" s="242"/>
      <c r="F12" s="242"/>
      <c r="G12" s="242"/>
    </row>
    <row r="13" spans="1:7" ht="42.75" customHeight="1">
      <c r="A13" s="222" t="s">
        <v>330</v>
      </c>
      <c r="B13" s="222"/>
      <c r="C13" s="222"/>
      <c r="D13" s="222"/>
      <c r="E13" s="222"/>
      <c r="F13" s="222"/>
      <c r="G13" s="222"/>
    </row>
  </sheetData>
  <sheetProtection/>
  <mergeCells count="5">
    <mergeCell ref="A1:G1"/>
    <mergeCell ref="A2:G2"/>
    <mergeCell ref="A3:G3"/>
    <mergeCell ref="A12:G12"/>
    <mergeCell ref="A13:G13"/>
  </mergeCells>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3:Q16"/>
  <sheetViews>
    <sheetView showGridLines="0" zoomScalePageLayoutView="0" workbookViewId="0" topLeftCell="A1">
      <selection activeCell="A5" sqref="A5:A6"/>
    </sheetView>
  </sheetViews>
  <sheetFormatPr defaultColWidth="11.00390625" defaultRowHeight="12.75"/>
  <cols>
    <col min="1" max="1" width="9.75390625" style="22" bestFit="1" customWidth="1"/>
    <col min="2" max="2" width="1.75390625" style="22" customWidth="1"/>
    <col min="3" max="3" width="7.25390625" style="22" bestFit="1" customWidth="1"/>
    <col min="4" max="4" width="8.50390625" style="22" customWidth="1"/>
    <col min="5" max="5" width="9.50390625" style="22" customWidth="1"/>
    <col min="6" max="6" width="1.37890625" style="22" customWidth="1"/>
    <col min="7" max="7" width="7.25390625" style="22" bestFit="1" customWidth="1"/>
    <col min="8" max="8" width="8.50390625" style="22" bestFit="1" customWidth="1"/>
    <col min="9" max="9" width="9.875" style="22" customWidth="1"/>
    <col min="10" max="10" width="1.4921875" style="22" customWidth="1"/>
    <col min="11" max="11" width="7.50390625" style="22" customWidth="1"/>
    <col min="12" max="12" width="8.375" style="22" customWidth="1"/>
    <col min="13" max="13" width="9.25390625" style="22" customWidth="1"/>
    <col min="14" max="14" width="1.37890625" style="22" customWidth="1"/>
    <col min="15" max="15" width="8.125" style="22" customWidth="1"/>
    <col min="16" max="16" width="8.875" style="22" customWidth="1"/>
    <col min="17" max="17" width="9.875" style="22" customWidth="1"/>
    <col min="18" max="16384" width="11.00390625" style="22" customWidth="1"/>
  </cols>
  <sheetData>
    <row r="3" spans="1:17" ht="15">
      <c r="A3" s="277" t="s">
        <v>331</v>
      </c>
      <c r="B3" s="277"/>
      <c r="C3" s="277"/>
      <c r="D3" s="277"/>
      <c r="E3" s="277"/>
      <c r="F3" s="277"/>
      <c r="G3" s="277"/>
      <c r="H3" s="277"/>
      <c r="I3" s="277"/>
      <c r="J3" s="277"/>
      <c r="K3" s="277"/>
      <c r="L3" s="277"/>
      <c r="M3" s="277"/>
      <c r="N3" s="277"/>
      <c r="O3" s="277"/>
      <c r="P3" s="277"/>
      <c r="Q3" s="277"/>
    </row>
    <row r="4" spans="1:17" ht="14.25" customHeight="1">
      <c r="A4" s="277" t="s">
        <v>332</v>
      </c>
      <c r="B4" s="277"/>
      <c r="C4" s="277"/>
      <c r="D4" s="277"/>
      <c r="E4" s="277"/>
      <c r="F4" s="277"/>
      <c r="G4" s="277"/>
      <c r="H4" s="277"/>
      <c r="I4" s="277"/>
      <c r="J4" s="277"/>
      <c r="K4" s="277"/>
      <c r="L4" s="277"/>
      <c r="M4" s="277"/>
      <c r="N4" s="277"/>
      <c r="O4" s="277"/>
      <c r="P4" s="277"/>
      <c r="Q4" s="277"/>
    </row>
    <row r="5" spans="1:17" ht="24" customHeight="1">
      <c r="A5" s="278" t="s">
        <v>180</v>
      </c>
      <c r="B5" s="157"/>
      <c r="C5" s="236">
        <v>2014</v>
      </c>
      <c r="D5" s="236"/>
      <c r="E5" s="236"/>
      <c r="F5" s="158"/>
      <c r="G5" s="236">
        <v>2015</v>
      </c>
      <c r="H5" s="236"/>
      <c r="I5" s="236"/>
      <c r="J5" s="158"/>
      <c r="K5" s="236">
        <v>2016</v>
      </c>
      <c r="L5" s="236"/>
      <c r="M5" s="236"/>
      <c r="N5" s="158"/>
      <c r="O5" s="236">
        <v>2017</v>
      </c>
      <c r="P5" s="236"/>
      <c r="Q5" s="236"/>
    </row>
    <row r="6" spans="1:17" s="156" customFormat="1" ht="43.5" customHeight="1">
      <c r="A6" s="279"/>
      <c r="B6" s="159"/>
      <c r="C6" s="159" t="s">
        <v>333</v>
      </c>
      <c r="D6" s="159" t="s">
        <v>334</v>
      </c>
      <c r="E6" s="159" t="s">
        <v>335</v>
      </c>
      <c r="F6" s="159"/>
      <c r="G6" s="159" t="s">
        <v>333</v>
      </c>
      <c r="H6" s="159" t="s">
        <v>334</v>
      </c>
      <c r="I6" s="159" t="s">
        <v>335</v>
      </c>
      <c r="J6" s="159"/>
      <c r="K6" s="159" t="s">
        <v>333</v>
      </c>
      <c r="L6" s="159" t="s">
        <v>334</v>
      </c>
      <c r="M6" s="159" t="s">
        <v>335</v>
      </c>
      <c r="N6" s="157"/>
      <c r="O6" s="159" t="s">
        <v>333</v>
      </c>
      <c r="P6" s="159" t="s">
        <v>334</v>
      </c>
      <c r="Q6" s="159" t="s">
        <v>335</v>
      </c>
    </row>
    <row r="7" spans="1:17" s="162" customFormat="1" ht="18.75" customHeight="1">
      <c r="A7" s="160" t="s">
        <v>201</v>
      </c>
      <c r="B7" s="161"/>
      <c r="C7" s="161">
        <v>178</v>
      </c>
      <c r="D7" s="161">
        <v>4570</v>
      </c>
      <c r="E7" s="161">
        <v>91</v>
      </c>
      <c r="F7" s="161"/>
      <c r="G7" s="161">
        <v>178</v>
      </c>
      <c r="H7" s="161">
        <v>4570</v>
      </c>
      <c r="I7" s="161">
        <v>91</v>
      </c>
      <c r="J7" s="161"/>
      <c r="K7" s="161">
        <v>178</v>
      </c>
      <c r="L7" s="161">
        <v>4570</v>
      </c>
      <c r="M7" s="161">
        <v>135.9575</v>
      </c>
      <c r="N7" s="161"/>
      <c r="O7" s="161">
        <v>178</v>
      </c>
      <c r="P7" s="161">
        <v>4570</v>
      </c>
      <c r="Q7" s="161">
        <v>135.9575</v>
      </c>
    </row>
    <row r="8" spans="1:17" s="162" customFormat="1" ht="18.75" customHeight="1">
      <c r="A8" s="160" t="s">
        <v>186</v>
      </c>
      <c r="B8" s="161"/>
      <c r="C8" s="161">
        <v>33</v>
      </c>
      <c r="D8" s="161">
        <v>675</v>
      </c>
      <c r="E8" s="161">
        <v>10.125</v>
      </c>
      <c r="F8" s="161"/>
      <c r="G8" s="161">
        <v>33</v>
      </c>
      <c r="H8" s="161">
        <v>675</v>
      </c>
      <c r="I8" s="161">
        <v>10.125</v>
      </c>
      <c r="J8" s="161"/>
      <c r="K8" s="161">
        <v>33</v>
      </c>
      <c r="L8" s="161">
        <v>675</v>
      </c>
      <c r="M8" s="161">
        <v>20.08125</v>
      </c>
      <c r="N8" s="161"/>
      <c r="O8" s="161">
        <v>33</v>
      </c>
      <c r="P8" s="161">
        <v>675</v>
      </c>
      <c r="Q8" s="161">
        <v>20.08125</v>
      </c>
    </row>
    <row r="9" spans="1:17" s="162" customFormat="1" ht="18.75" customHeight="1">
      <c r="A9" s="160" t="s">
        <v>233</v>
      </c>
      <c r="B9" s="161"/>
      <c r="C9" s="161">
        <v>736</v>
      </c>
      <c r="D9" s="161">
        <v>20180</v>
      </c>
      <c r="E9" s="161">
        <v>302.7</v>
      </c>
      <c r="F9" s="161"/>
      <c r="G9" s="161">
        <v>736</v>
      </c>
      <c r="H9" s="161">
        <v>10064</v>
      </c>
      <c r="I9" s="161">
        <v>302.7</v>
      </c>
      <c r="J9" s="161"/>
      <c r="K9" s="161">
        <v>736</v>
      </c>
      <c r="L9" s="161">
        <v>10064</v>
      </c>
      <c r="M9" s="161">
        <v>299.404</v>
      </c>
      <c r="N9" s="161"/>
      <c r="O9" s="161">
        <v>736</v>
      </c>
      <c r="P9" s="161">
        <v>10064</v>
      </c>
      <c r="Q9" s="161">
        <v>299.404</v>
      </c>
    </row>
    <row r="10" spans="1:17" s="162" customFormat="1" ht="18.75" customHeight="1">
      <c r="A10" s="160" t="s">
        <v>204</v>
      </c>
      <c r="B10" s="161"/>
      <c r="C10" s="161">
        <v>6</v>
      </c>
      <c r="D10" s="161">
        <v>181</v>
      </c>
      <c r="E10" s="161">
        <v>3.6</v>
      </c>
      <c r="F10" s="161"/>
      <c r="G10" s="161">
        <v>6</v>
      </c>
      <c r="H10" s="161">
        <v>181</v>
      </c>
      <c r="I10" s="161">
        <v>3.6</v>
      </c>
      <c r="J10" s="161"/>
      <c r="K10" s="161">
        <v>6</v>
      </c>
      <c r="L10" s="161">
        <v>181</v>
      </c>
      <c r="M10" s="161">
        <v>5.38475</v>
      </c>
      <c r="N10" s="161"/>
      <c r="O10" s="161">
        <v>6</v>
      </c>
      <c r="P10" s="161">
        <v>181</v>
      </c>
      <c r="Q10" s="161">
        <v>5.38475</v>
      </c>
    </row>
    <row r="11" spans="1:17" s="162" customFormat="1" ht="18.75" customHeight="1">
      <c r="A11" s="160" t="s">
        <v>199</v>
      </c>
      <c r="B11" s="161"/>
      <c r="C11" s="161">
        <v>1</v>
      </c>
      <c r="D11" s="161">
        <v>5</v>
      </c>
      <c r="E11" s="161">
        <v>0.075</v>
      </c>
      <c r="F11" s="161"/>
      <c r="G11" s="161">
        <v>1</v>
      </c>
      <c r="H11" s="161">
        <v>4</v>
      </c>
      <c r="I11" s="161">
        <v>0.075</v>
      </c>
      <c r="J11" s="161"/>
      <c r="K11" s="161">
        <v>1</v>
      </c>
      <c r="L11" s="161">
        <v>4</v>
      </c>
      <c r="M11" s="161">
        <v>0.119</v>
      </c>
      <c r="N11" s="161"/>
      <c r="O11" s="161">
        <v>1</v>
      </c>
      <c r="P11" s="161">
        <v>4</v>
      </c>
      <c r="Q11" s="161">
        <v>0.119</v>
      </c>
    </row>
    <row r="12" spans="1:17" s="162" customFormat="1" ht="18.75" customHeight="1">
      <c r="A12" s="160" t="s">
        <v>111</v>
      </c>
      <c r="B12" s="161"/>
      <c r="C12" s="161">
        <v>650</v>
      </c>
      <c r="D12" s="161">
        <v>8892</v>
      </c>
      <c r="E12" s="161">
        <v>168.9</v>
      </c>
      <c r="F12" s="161"/>
      <c r="G12" s="161">
        <v>650</v>
      </c>
      <c r="H12" s="161">
        <v>10975</v>
      </c>
      <c r="I12" s="161">
        <v>290.9</v>
      </c>
      <c r="J12" s="161"/>
      <c r="K12" s="161">
        <v>650</v>
      </c>
      <c r="L12" s="161">
        <v>10975</v>
      </c>
      <c r="M12" s="161">
        <v>326.50625</v>
      </c>
      <c r="N12" s="161"/>
      <c r="O12" s="161">
        <v>650</v>
      </c>
      <c r="P12" s="161">
        <v>10975</v>
      </c>
      <c r="Q12" s="161">
        <v>326.50625</v>
      </c>
    </row>
    <row r="13" spans="1:17" s="162" customFormat="1" ht="18.75" customHeight="1">
      <c r="A13" s="160" t="s">
        <v>188</v>
      </c>
      <c r="B13" s="161"/>
      <c r="C13" s="161">
        <v>450</v>
      </c>
      <c r="D13" s="161">
        <v>11401</v>
      </c>
      <c r="E13" s="161">
        <v>171.015</v>
      </c>
      <c r="F13" s="161"/>
      <c r="G13" s="161">
        <v>450</v>
      </c>
      <c r="H13" s="161">
        <v>11441</v>
      </c>
      <c r="I13" s="161">
        <v>191</v>
      </c>
      <c r="J13" s="161"/>
      <c r="K13" s="161">
        <v>450</v>
      </c>
      <c r="L13" s="161">
        <v>11441</v>
      </c>
      <c r="M13" s="161">
        <v>340.36975</v>
      </c>
      <c r="N13" s="161"/>
      <c r="O13" s="161">
        <v>450</v>
      </c>
      <c r="P13" s="161">
        <v>11441</v>
      </c>
      <c r="Q13" s="161">
        <v>340.36975</v>
      </c>
    </row>
    <row r="14" spans="1:17" s="162" customFormat="1" ht="18.75" customHeight="1">
      <c r="A14" s="163" t="s">
        <v>51</v>
      </c>
      <c r="B14" s="164"/>
      <c r="C14" s="164">
        <f aca="true" t="shared" si="0" ref="C14:Q14">SUM(C7:C13)</f>
        <v>2054</v>
      </c>
      <c r="D14" s="164">
        <f t="shared" si="0"/>
        <v>45904</v>
      </c>
      <c r="E14" s="164">
        <f t="shared" si="0"/>
        <v>747.415</v>
      </c>
      <c r="F14" s="164"/>
      <c r="G14" s="164">
        <f t="shared" si="0"/>
        <v>2054</v>
      </c>
      <c r="H14" s="164">
        <f t="shared" si="0"/>
        <v>37910</v>
      </c>
      <c r="I14" s="164">
        <f t="shared" si="0"/>
        <v>889.4</v>
      </c>
      <c r="J14" s="164"/>
      <c r="K14" s="164">
        <f t="shared" si="0"/>
        <v>2054</v>
      </c>
      <c r="L14" s="164">
        <f t="shared" si="0"/>
        <v>37910</v>
      </c>
      <c r="M14" s="164">
        <f t="shared" si="0"/>
        <v>1127.8225000000002</v>
      </c>
      <c r="N14" s="164"/>
      <c r="O14" s="164">
        <f t="shared" si="0"/>
        <v>2054</v>
      </c>
      <c r="P14" s="164">
        <f t="shared" si="0"/>
        <v>37910</v>
      </c>
      <c r="Q14" s="164">
        <f t="shared" si="0"/>
        <v>1127.8225000000002</v>
      </c>
    </row>
    <row r="15" spans="1:14" ht="15">
      <c r="A15" s="276" t="s">
        <v>77</v>
      </c>
      <c r="B15" s="233"/>
      <c r="C15" s="233"/>
      <c r="D15" s="233"/>
      <c r="E15" s="233"/>
      <c r="F15" s="233"/>
      <c r="G15" s="233"/>
      <c r="H15" s="233"/>
      <c r="I15" s="233"/>
      <c r="J15" s="233"/>
      <c r="K15" s="233"/>
      <c r="L15" s="233"/>
      <c r="M15" s="233"/>
      <c r="N15" s="46"/>
    </row>
    <row r="16" spans="1:14" ht="12" customHeight="1">
      <c r="A16" s="276" t="s">
        <v>336</v>
      </c>
      <c r="B16" s="233"/>
      <c r="C16" s="233"/>
      <c r="D16" s="233"/>
      <c r="E16" s="233"/>
      <c r="F16" s="233"/>
      <c r="G16" s="233"/>
      <c r="H16" s="233"/>
      <c r="I16" s="233"/>
      <c r="J16" s="233"/>
      <c r="K16" s="233"/>
      <c r="L16" s="233"/>
      <c r="M16" s="233"/>
      <c r="N16" s="46"/>
    </row>
  </sheetData>
  <sheetProtection/>
  <mergeCells count="9">
    <mergeCell ref="A15:M15"/>
    <mergeCell ref="A16:M16"/>
    <mergeCell ref="A3:Q3"/>
    <mergeCell ref="A4:Q4"/>
    <mergeCell ref="A5:A6"/>
    <mergeCell ref="C5:E5"/>
    <mergeCell ref="G5:I5"/>
    <mergeCell ref="K5:M5"/>
    <mergeCell ref="O5:Q5"/>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G14"/>
  <sheetViews>
    <sheetView showGridLines="0" zoomScalePageLayoutView="0" workbookViewId="0" topLeftCell="A1">
      <selection activeCell="A6" sqref="A6:A7"/>
    </sheetView>
  </sheetViews>
  <sheetFormatPr defaultColWidth="11.00390625" defaultRowHeight="12.75"/>
  <cols>
    <col min="1" max="1" width="13.50390625" style="22" customWidth="1"/>
    <col min="2" max="3" width="10.75390625" style="22" customWidth="1"/>
    <col min="4" max="5" width="10.75390625" style="156" customWidth="1"/>
    <col min="6" max="6" width="10.625" style="22" customWidth="1"/>
    <col min="7" max="7" width="11.50390625" style="22" customWidth="1"/>
    <col min="8" max="16384" width="11.00390625" style="22" customWidth="1"/>
  </cols>
  <sheetData>
    <row r="2" spans="1:7" ht="15.75" customHeight="1">
      <c r="A2" s="280" t="s">
        <v>337</v>
      </c>
      <c r="B2" s="280"/>
      <c r="C2" s="280"/>
      <c r="D2" s="280"/>
      <c r="E2" s="280"/>
      <c r="F2" s="280"/>
      <c r="G2" s="280"/>
    </row>
    <row r="3" spans="1:7" ht="28.5" customHeight="1">
      <c r="A3" s="280" t="s">
        <v>338</v>
      </c>
      <c r="B3" s="280"/>
      <c r="C3" s="280"/>
      <c r="D3" s="280"/>
      <c r="E3" s="280"/>
      <c r="F3" s="280"/>
      <c r="G3" s="280"/>
    </row>
    <row r="4" spans="1:7" ht="15" customHeight="1">
      <c r="A4" s="281" t="s">
        <v>2</v>
      </c>
      <c r="B4" s="281"/>
      <c r="C4" s="281"/>
      <c r="D4" s="281"/>
      <c r="E4" s="281"/>
      <c r="F4" s="281"/>
      <c r="G4" s="281"/>
    </row>
    <row r="5" spans="1:7" ht="15" customHeight="1">
      <c r="A5" s="165"/>
      <c r="B5" s="165"/>
      <c r="C5" s="165"/>
      <c r="D5" s="166"/>
      <c r="E5" s="166"/>
      <c r="F5" s="165"/>
      <c r="G5" s="165"/>
    </row>
    <row r="6" spans="1:7" ht="15" customHeight="1" thickBot="1">
      <c r="A6" s="244" t="s">
        <v>339</v>
      </c>
      <c r="B6" s="283" t="s">
        <v>132</v>
      </c>
      <c r="C6" s="283"/>
      <c r="D6" s="283"/>
      <c r="E6" s="283"/>
      <c r="F6" s="244" t="s">
        <v>238</v>
      </c>
      <c r="G6" s="244" t="s">
        <v>6</v>
      </c>
    </row>
    <row r="7" spans="1:7" ht="24" customHeight="1">
      <c r="A7" s="282"/>
      <c r="B7" s="97">
        <v>2014</v>
      </c>
      <c r="C7" s="97">
        <v>2015</v>
      </c>
      <c r="D7" s="97">
        <v>2016</v>
      </c>
      <c r="E7" s="97" t="s">
        <v>4</v>
      </c>
      <c r="F7" s="282"/>
      <c r="G7" s="244"/>
    </row>
    <row r="8" spans="1:7" ht="18" customHeight="1">
      <c r="A8" s="167" t="s">
        <v>340</v>
      </c>
      <c r="B8" s="168">
        <v>1425</v>
      </c>
      <c r="C8" s="168">
        <v>1400</v>
      </c>
      <c r="D8" s="168">
        <v>1425</v>
      </c>
      <c r="E8" s="168">
        <v>1500</v>
      </c>
      <c r="F8" s="169">
        <f>((E8/D8)-1)*100</f>
        <v>5.263157894736836</v>
      </c>
      <c r="G8" s="170">
        <f>(E8/$E$12)*100</f>
        <v>70.48872180451127</v>
      </c>
    </row>
    <row r="9" spans="1:7" ht="18" customHeight="1">
      <c r="A9" s="167" t="s">
        <v>341</v>
      </c>
      <c r="B9" s="168">
        <v>688</v>
      </c>
      <c r="C9" s="168">
        <v>650</v>
      </c>
      <c r="D9" s="168">
        <v>635</v>
      </c>
      <c r="E9" s="168">
        <v>610</v>
      </c>
      <c r="F9" s="169">
        <f>((E9/D9)-1)*100</f>
        <v>-3.937007874015752</v>
      </c>
      <c r="G9" s="170">
        <f>(E9/$E$12)*100</f>
        <v>28.665413533834588</v>
      </c>
    </row>
    <row r="10" spans="1:7" ht="18" customHeight="1">
      <c r="A10" s="167" t="s">
        <v>342</v>
      </c>
      <c r="B10" s="168">
        <v>11</v>
      </c>
      <c r="C10" s="168">
        <v>11</v>
      </c>
      <c r="D10" s="168">
        <v>11</v>
      </c>
      <c r="E10" s="168">
        <v>11</v>
      </c>
      <c r="F10" s="169">
        <f>((E10/D10)-1)*100</f>
        <v>0</v>
      </c>
      <c r="G10" s="170">
        <f>(E10/$E$12)*100</f>
        <v>0.5169172932330827</v>
      </c>
    </row>
    <row r="11" spans="1:7" ht="18" customHeight="1">
      <c r="A11" s="167" t="s">
        <v>343</v>
      </c>
      <c r="B11" s="168">
        <v>1</v>
      </c>
      <c r="C11" s="168">
        <v>1</v>
      </c>
      <c r="D11" s="168">
        <v>1</v>
      </c>
      <c r="E11" s="168">
        <v>7</v>
      </c>
      <c r="F11" s="169">
        <f>((E11/D11)-1)*100</f>
        <v>600</v>
      </c>
      <c r="G11" s="170">
        <f>(E11/$E$12)*100</f>
        <v>0.3289473684210526</v>
      </c>
    </row>
    <row r="12" spans="1:7" ht="18" customHeight="1">
      <c r="A12" s="171" t="s">
        <v>274</v>
      </c>
      <c r="B12" s="172">
        <f>SUM(B8:B11)</f>
        <v>2125</v>
      </c>
      <c r="C12" s="172">
        <f>SUM(C8:C11)</f>
        <v>2062</v>
      </c>
      <c r="D12" s="172">
        <f>SUM(D8:D11)</f>
        <v>2072</v>
      </c>
      <c r="E12" s="172">
        <f>SUM(E8:E11)</f>
        <v>2128</v>
      </c>
      <c r="F12" s="172">
        <f>((E12/D12)-1)*100</f>
        <v>2.7027027027026973</v>
      </c>
      <c r="G12" s="172">
        <f>(E12/$E$12)*100</f>
        <v>100</v>
      </c>
    </row>
    <row r="13" spans="1:7" ht="15">
      <c r="A13" s="242" t="s">
        <v>77</v>
      </c>
      <c r="B13" s="242"/>
      <c r="C13" s="242"/>
      <c r="D13" s="242"/>
      <c r="E13" s="242"/>
      <c r="F13" s="242"/>
      <c r="G13" s="242"/>
    </row>
    <row r="14" spans="1:7" ht="28.5" customHeight="1">
      <c r="A14" s="224" t="s">
        <v>344</v>
      </c>
      <c r="B14" s="225"/>
      <c r="C14" s="225"/>
      <c r="D14" s="225"/>
      <c r="E14" s="225"/>
      <c r="F14" s="225"/>
      <c r="G14" s="225"/>
    </row>
  </sheetData>
  <sheetProtection/>
  <mergeCells count="9">
    <mergeCell ref="A13:G13"/>
    <mergeCell ref="A14:G14"/>
    <mergeCell ref="A2:G2"/>
    <mergeCell ref="A3:G3"/>
    <mergeCell ref="A4:G4"/>
    <mergeCell ref="A6:A7"/>
    <mergeCell ref="B6:E6"/>
    <mergeCell ref="F6:F7"/>
    <mergeCell ref="G6:G7"/>
  </mergeCells>
  <printOptions/>
  <pageMargins left="0.7" right="0.7" top="0.75" bottom="0.75" header="0.3" footer="0.3"/>
  <pageSetup horizontalDpi="300" verticalDpi="300" orientation="portrait" r:id="rId1"/>
</worksheet>
</file>

<file path=xl/worksheets/sheet14.xml><?xml version="1.0" encoding="utf-8"?>
<worksheet xmlns="http://schemas.openxmlformats.org/spreadsheetml/2006/main" xmlns:r="http://schemas.openxmlformats.org/officeDocument/2006/relationships">
  <dimension ref="A2:G16"/>
  <sheetViews>
    <sheetView showGridLines="0" zoomScalePageLayoutView="0" workbookViewId="0" topLeftCell="A1">
      <selection activeCell="A6" sqref="A6:A7"/>
    </sheetView>
  </sheetViews>
  <sheetFormatPr defaultColWidth="11.00390625" defaultRowHeight="12.75"/>
  <cols>
    <col min="1" max="1" width="12.125" style="22" customWidth="1"/>
    <col min="2" max="3" width="11.50390625" style="22" customWidth="1"/>
    <col min="4" max="5" width="11.50390625" style="156" customWidth="1"/>
    <col min="6" max="7" width="11.50390625" style="22" customWidth="1"/>
    <col min="8" max="16384" width="11.00390625" style="22" customWidth="1"/>
  </cols>
  <sheetData>
    <row r="2" spans="1:7" ht="15">
      <c r="A2" s="272" t="s">
        <v>345</v>
      </c>
      <c r="B2" s="225"/>
      <c r="C2" s="225"/>
      <c r="D2" s="225"/>
      <c r="E2" s="225"/>
      <c r="F2" s="225"/>
      <c r="G2" s="225"/>
    </row>
    <row r="3" spans="1:7" ht="15" customHeight="1">
      <c r="A3" s="272" t="s">
        <v>346</v>
      </c>
      <c r="B3" s="225"/>
      <c r="C3" s="225"/>
      <c r="D3" s="225"/>
      <c r="E3" s="225"/>
      <c r="F3" s="225"/>
      <c r="G3" s="225"/>
    </row>
    <row r="4" spans="1:7" ht="15">
      <c r="A4" s="272" t="s">
        <v>56</v>
      </c>
      <c r="B4" s="225"/>
      <c r="C4" s="225"/>
      <c r="D4" s="225"/>
      <c r="E4" s="225"/>
      <c r="F4" s="225"/>
      <c r="G4" s="225"/>
    </row>
    <row r="5" spans="1:7" ht="15">
      <c r="A5" s="173"/>
      <c r="B5" s="146"/>
      <c r="C5" s="146"/>
      <c r="D5" s="174"/>
      <c r="E5" s="174"/>
      <c r="F5" s="146"/>
      <c r="G5" s="146"/>
    </row>
    <row r="6" spans="1:7" ht="15" customHeight="1" thickBot="1">
      <c r="A6" s="244" t="s">
        <v>339</v>
      </c>
      <c r="B6" s="283" t="s">
        <v>86</v>
      </c>
      <c r="C6" s="283"/>
      <c r="D6" s="283"/>
      <c r="E6" s="283"/>
      <c r="F6" s="244" t="s">
        <v>238</v>
      </c>
      <c r="G6" s="244" t="s">
        <v>6</v>
      </c>
    </row>
    <row r="7" spans="1:7" ht="26.25" customHeight="1">
      <c r="A7" s="282"/>
      <c r="B7" s="97">
        <v>2014</v>
      </c>
      <c r="C7" s="97">
        <v>2015</v>
      </c>
      <c r="D7" s="97">
        <v>2016</v>
      </c>
      <c r="E7" s="97" t="s">
        <v>4</v>
      </c>
      <c r="F7" s="244"/>
      <c r="G7" s="244"/>
    </row>
    <row r="8" spans="1:7" ht="17.25" customHeight="1">
      <c r="A8" s="167" t="s">
        <v>341</v>
      </c>
      <c r="B8" s="175">
        <v>22650</v>
      </c>
      <c r="C8" s="175">
        <v>19203</v>
      </c>
      <c r="D8" s="175">
        <v>14743</v>
      </c>
      <c r="E8" s="175">
        <v>16735</v>
      </c>
      <c r="F8" s="176">
        <f>((E8/D8)-1)*100</f>
        <v>13.511496981618398</v>
      </c>
      <c r="G8" s="176">
        <f>(E8/$E$14)*100</f>
        <v>78.4814875606725</v>
      </c>
    </row>
    <row r="9" spans="1:7" ht="17.25" customHeight="1">
      <c r="A9" s="167" t="s">
        <v>342</v>
      </c>
      <c r="B9" s="175">
        <v>864</v>
      </c>
      <c r="C9" s="175">
        <v>897</v>
      </c>
      <c r="D9" s="175">
        <v>915</v>
      </c>
      <c r="E9" s="175">
        <v>800</v>
      </c>
      <c r="F9" s="176">
        <f aca="true" t="shared" si="0" ref="F9:F14">((E9/D9)-1)*100</f>
        <v>-12.568306010928964</v>
      </c>
      <c r="G9" s="176">
        <f aca="true" t="shared" si="1" ref="G9:G14">(E9/$E$14)*100</f>
        <v>3.7517293127300864</v>
      </c>
    </row>
    <row r="10" spans="1:7" ht="17.25" customHeight="1">
      <c r="A10" s="167" t="s">
        <v>340</v>
      </c>
      <c r="B10" s="175">
        <v>2973</v>
      </c>
      <c r="C10" s="175">
        <v>2682</v>
      </c>
      <c r="D10" s="175">
        <v>3027</v>
      </c>
      <c r="E10" s="175">
        <v>3165</v>
      </c>
      <c r="F10" s="176">
        <f t="shared" si="0"/>
        <v>4.558969276511404</v>
      </c>
      <c r="G10" s="176">
        <f t="shared" si="1"/>
        <v>14.842779093488403</v>
      </c>
    </row>
    <row r="11" spans="1:7" ht="17.25" customHeight="1">
      <c r="A11" s="167" t="s">
        <v>343</v>
      </c>
      <c r="B11" s="175">
        <v>1</v>
      </c>
      <c r="C11" s="175">
        <v>0.5</v>
      </c>
      <c r="D11" s="175">
        <v>7</v>
      </c>
      <c r="E11" s="175">
        <v>7</v>
      </c>
      <c r="F11" s="176">
        <f t="shared" si="0"/>
        <v>0</v>
      </c>
      <c r="G11" s="176">
        <f t="shared" si="1"/>
        <v>0.03282763148638826</v>
      </c>
    </row>
    <row r="12" spans="1:7" ht="17.25" customHeight="1">
      <c r="A12" s="167" t="s">
        <v>347</v>
      </c>
      <c r="B12" s="175"/>
      <c r="C12" s="175">
        <v>350</v>
      </c>
      <c r="D12" s="175">
        <v>500</v>
      </c>
      <c r="E12" s="175">
        <v>600</v>
      </c>
      <c r="F12" s="176">
        <f t="shared" si="0"/>
        <v>19.999999999999996</v>
      </c>
      <c r="G12" s="176">
        <f t="shared" si="1"/>
        <v>2.813796984547565</v>
      </c>
    </row>
    <row r="13" spans="1:7" ht="17.25" customHeight="1">
      <c r="A13" s="167" t="s">
        <v>348</v>
      </c>
      <c r="B13" s="175">
        <v>16</v>
      </c>
      <c r="C13" s="175">
        <v>14</v>
      </c>
      <c r="D13" s="175">
        <v>15</v>
      </c>
      <c r="E13" s="175">
        <v>16.5</v>
      </c>
      <c r="F13" s="176">
        <f t="shared" si="0"/>
        <v>10.000000000000009</v>
      </c>
      <c r="G13" s="176">
        <f t="shared" si="1"/>
        <v>0.07737941707505804</v>
      </c>
    </row>
    <row r="14" spans="1:7" ht="15">
      <c r="A14" s="171" t="s">
        <v>274</v>
      </c>
      <c r="B14" s="177">
        <f>SUM(B8:B13)</f>
        <v>26504</v>
      </c>
      <c r="C14" s="177">
        <f>SUM(C8:C13)</f>
        <v>23146.5</v>
      </c>
      <c r="D14" s="177">
        <f>SUM(D8:D13)</f>
        <v>19207</v>
      </c>
      <c r="E14" s="177">
        <f>SUM(E8:E13)</f>
        <v>21323.5</v>
      </c>
      <c r="F14" s="177">
        <f t="shared" si="0"/>
        <v>11.019420003123859</v>
      </c>
      <c r="G14" s="177">
        <f t="shared" si="1"/>
        <v>100</v>
      </c>
    </row>
    <row r="15" spans="1:7" ht="15">
      <c r="A15" s="242" t="s">
        <v>77</v>
      </c>
      <c r="B15" s="242"/>
      <c r="C15" s="242"/>
      <c r="D15" s="242"/>
      <c r="E15" s="242"/>
      <c r="F15" s="242"/>
      <c r="G15" s="242"/>
    </row>
    <row r="16" spans="1:7" ht="30.75" customHeight="1">
      <c r="A16" s="224" t="s">
        <v>344</v>
      </c>
      <c r="B16" s="225"/>
      <c r="C16" s="225"/>
      <c r="D16" s="225"/>
      <c r="E16" s="225"/>
      <c r="F16" s="225"/>
      <c r="G16" s="225"/>
    </row>
  </sheetData>
  <sheetProtection/>
  <mergeCells count="9">
    <mergeCell ref="A15:G15"/>
    <mergeCell ref="A16:G16"/>
    <mergeCell ref="A2:G2"/>
    <mergeCell ref="A3:G3"/>
    <mergeCell ref="A4:G4"/>
    <mergeCell ref="A6:A7"/>
    <mergeCell ref="B6:E6"/>
    <mergeCell ref="F6:F7"/>
    <mergeCell ref="G6:G7"/>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2:F12"/>
  <sheetViews>
    <sheetView showGridLines="0" zoomScalePageLayoutView="0" workbookViewId="0" topLeftCell="A1">
      <selection activeCell="C7" sqref="C7"/>
    </sheetView>
  </sheetViews>
  <sheetFormatPr defaultColWidth="11.00390625" defaultRowHeight="12.75"/>
  <cols>
    <col min="1" max="1" width="19.25390625" style="22" customWidth="1"/>
    <col min="2" max="2" width="6.625" style="22" bestFit="1" customWidth="1"/>
    <col min="3" max="5" width="11.125" style="22" customWidth="1"/>
    <col min="6" max="6" width="11.50390625" style="22" customWidth="1"/>
    <col min="7" max="16384" width="11.00390625" style="22" customWidth="1"/>
  </cols>
  <sheetData>
    <row r="2" spans="1:6" ht="15">
      <c r="A2" s="286" t="s">
        <v>349</v>
      </c>
      <c r="B2" s="225"/>
      <c r="C2" s="225"/>
      <c r="D2" s="225"/>
      <c r="E2" s="225"/>
      <c r="F2" s="225"/>
    </row>
    <row r="3" spans="1:6" ht="15.75" customHeight="1">
      <c r="A3" s="286" t="s">
        <v>350</v>
      </c>
      <c r="B3" s="225"/>
      <c r="C3" s="225"/>
      <c r="D3" s="225"/>
      <c r="E3" s="225"/>
      <c r="F3" s="225"/>
    </row>
    <row r="4" spans="1:6" ht="15">
      <c r="A4" s="286" t="s">
        <v>56</v>
      </c>
      <c r="B4" s="225"/>
      <c r="C4" s="225"/>
      <c r="D4" s="225"/>
      <c r="E4" s="225"/>
      <c r="F4" s="225"/>
    </row>
    <row r="5" spans="1:6" ht="23.25" customHeight="1">
      <c r="A5" s="287" t="s">
        <v>351</v>
      </c>
      <c r="B5" s="289">
        <v>2014</v>
      </c>
      <c r="C5" s="289">
        <v>2015</v>
      </c>
      <c r="D5" s="289">
        <v>2016</v>
      </c>
      <c r="E5" s="289" t="s">
        <v>4</v>
      </c>
      <c r="F5" s="244" t="s">
        <v>238</v>
      </c>
    </row>
    <row r="6" spans="1:6" ht="15" customHeight="1">
      <c r="A6" s="288"/>
      <c r="B6" s="289"/>
      <c r="C6" s="289"/>
      <c r="D6" s="289"/>
      <c r="E6" s="289"/>
      <c r="F6" s="244"/>
    </row>
    <row r="7" spans="1:6" s="162" customFormat="1" ht="18.75" customHeight="1">
      <c r="A7" s="178" t="s">
        <v>352</v>
      </c>
      <c r="B7" s="179">
        <v>450237</v>
      </c>
      <c r="C7" s="179">
        <v>434997</v>
      </c>
      <c r="D7" s="179">
        <v>403404</v>
      </c>
      <c r="E7" s="179">
        <v>451278.979</v>
      </c>
      <c r="F7" s="180">
        <f>((E7/D7)-1)*100</f>
        <v>11.867750195833459</v>
      </c>
    </row>
    <row r="8" spans="1:6" s="162" customFormat="1" ht="18.75" customHeight="1">
      <c r="A8" s="178" t="s">
        <v>353</v>
      </c>
      <c r="B8" s="179">
        <v>203413</v>
      </c>
      <c r="C8" s="179">
        <v>187680</v>
      </c>
      <c r="D8" s="179">
        <v>250573</v>
      </c>
      <c r="E8" s="179">
        <v>250573</v>
      </c>
      <c r="F8" s="180">
        <f>((E8/D8)-1)*100</f>
        <v>0</v>
      </c>
    </row>
    <row r="9" spans="1:6" s="162" customFormat="1" ht="18.75" customHeight="1">
      <c r="A9" s="178" t="s">
        <v>68</v>
      </c>
      <c r="B9" s="179">
        <v>146442</v>
      </c>
      <c r="C9" s="179">
        <v>127899</v>
      </c>
      <c r="D9" s="179">
        <v>133228</v>
      </c>
      <c r="E9" s="179">
        <v>99419</v>
      </c>
      <c r="F9" s="180">
        <f>((E9/D9)-1)*100</f>
        <v>-25.376797670159423</v>
      </c>
    </row>
    <row r="10" spans="1:6" s="162" customFormat="1" ht="18.75" customHeight="1">
      <c r="A10" s="181" t="s">
        <v>354</v>
      </c>
      <c r="B10" s="182">
        <v>89551</v>
      </c>
      <c r="C10" s="182">
        <v>83845.59255203888</v>
      </c>
      <c r="D10" s="182">
        <v>93719.77315310002</v>
      </c>
      <c r="E10" s="182">
        <v>90389.601563625</v>
      </c>
      <c r="F10" s="183">
        <f>((E10/D10)-1)*100</f>
        <v>-3.553328691945168</v>
      </c>
    </row>
    <row r="11" spans="1:6" ht="15">
      <c r="A11" s="284" t="s">
        <v>77</v>
      </c>
      <c r="B11" s="285"/>
      <c r="C11" s="285"/>
      <c r="D11" s="285"/>
      <c r="E11" s="285"/>
      <c r="F11" s="233"/>
    </row>
    <row r="12" spans="1:6" ht="23.25" customHeight="1">
      <c r="A12" s="284" t="s">
        <v>355</v>
      </c>
      <c r="B12" s="285"/>
      <c r="C12" s="285"/>
      <c r="D12" s="285"/>
      <c r="E12" s="285"/>
      <c r="F12" s="233"/>
    </row>
  </sheetData>
  <sheetProtection/>
  <mergeCells count="11">
    <mergeCell ref="A11:F11"/>
    <mergeCell ref="A12:F12"/>
    <mergeCell ref="A2:F2"/>
    <mergeCell ref="A3:F3"/>
    <mergeCell ref="A4:F4"/>
    <mergeCell ref="A5:A6"/>
    <mergeCell ref="B5:B6"/>
    <mergeCell ref="C5:C6"/>
    <mergeCell ref="D5:D6"/>
    <mergeCell ref="E5:E6"/>
    <mergeCell ref="F5:F6"/>
  </mergeCells>
  <printOptions/>
  <pageMargins left="0.7" right="0.7" top="0.75" bottom="0.75" header="0.3" footer="0.3"/>
  <pageSetup horizontalDpi="300" verticalDpi="300" orientation="portrait" r:id="rId1"/>
</worksheet>
</file>

<file path=xl/worksheets/sheet16.xml><?xml version="1.0" encoding="utf-8"?>
<worksheet xmlns="http://schemas.openxmlformats.org/spreadsheetml/2006/main" xmlns:r="http://schemas.openxmlformats.org/officeDocument/2006/relationships">
  <dimension ref="A1:M21"/>
  <sheetViews>
    <sheetView showGridLines="0" zoomScalePageLayoutView="0" workbookViewId="0" topLeftCell="A1">
      <selection activeCell="A4" sqref="A4:A6"/>
    </sheetView>
  </sheetViews>
  <sheetFormatPr defaultColWidth="11.00390625" defaultRowHeight="12.75"/>
  <cols>
    <col min="1" max="1" width="10.00390625" style="184" customWidth="1"/>
    <col min="2" max="7" width="11.625" style="184" customWidth="1"/>
    <col min="8" max="12" width="8.50390625" style="184" customWidth="1"/>
    <col min="13" max="13" width="11.00390625" style="184" customWidth="1"/>
    <col min="14" max="16384" width="11.00390625" style="184" customWidth="1"/>
  </cols>
  <sheetData>
    <row r="1" ht="15">
      <c r="F1" s="184" t="s">
        <v>356</v>
      </c>
    </row>
    <row r="2" spans="1:13" ht="15">
      <c r="A2" s="291" t="s">
        <v>357</v>
      </c>
      <c r="B2" s="291"/>
      <c r="C2" s="291"/>
      <c r="D2" s="291"/>
      <c r="E2" s="291"/>
      <c r="F2" s="291"/>
      <c r="G2" s="291"/>
      <c r="H2" s="291"/>
      <c r="I2" s="291"/>
      <c r="J2" s="291"/>
      <c r="K2" s="291"/>
      <c r="L2" s="291"/>
      <c r="M2" s="291"/>
    </row>
    <row r="3" spans="1:13" ht="12.75" customHeight="1">
      <c r="A3" s="291" t="s">
        <v>358</v>
      </c>
      <c r="B3" s="291"/>
      <c r="C3" s="291"/>
      <c r="D3" s="291"/>
      <c r="E3" s="291"/>
      <c r="F3" s="291"/>
      <c r="G3" s="291"/>
      <c r="H3" s="291"/>
      <c r="I3" s="291"/>
      <c r="J3" s="291"/>
      <c r="K3" s="291"/>
      <c r="L3" s="291"/>
      <c r="M3" s="291"/>
    </row>
    <row r="4" spans="1:13" ht="16.5" customHeight="1">
      <c r="A4" s="292" t="s">
        <v>359</v>
      </c>
      <c r="B4" s="294" t="s">
        <v>360</v>
      </c>
      <c r="C4" s="294" t="s">
        <v>361</v>
      </c>
      <c r="D4" s="294" t="s">
        <v>362</v>
      </c>
      <c r="E4" s="299" t="s">
        <v>363</v>
      </c>
      <c r="F4" s="294" t="s">
        <v>364</v>
      </c>
      <c r="G4" s="299" t="s">
        <v>365</v>
      </c>
      <c r="H4" s="300" t="s">
        <v>366</v>
      </c>
      <c r="I4" s="300"/>
      <c r="J4" s="300"/>
      <c r="K4" s="300"/>
      <c r="L4" s="300"/>
      <c r="M4" s="299" t="s">
        <v>367</v>
      </c>
    </row>
    <row r="5" spans="1:13" ht="15" customHeight="1">
      <c r="A5" s="293"/>
      <c r="B5" s="295"/>
      <c r="C5" s="295"/>
      <c r="D5" s="297"/>
      <c r="E5" s="297"/>
      <c r="F5" s="295"/>
      <c r="G5" s="297"/>
      <c r="H5" s="185" t="s">
        <v>368</v>
      </c>
      <c r="I5" s="303" t="s">
        <v>369</v>
      </c>
      <c r="J5" s="304"/>
      <c r="K5" s="185" t="s">
        <v>370</v>
      </c>
      <c r="L5" s="185" t="s">
        <v>371</v>
      </c>
      <c r="M5" s="301"/>
    </row>
    <row r="6" spans="1:13" ht="21" customHeight="1">
      <c r="A6" s="293"/>
      <c r="B6" s="296"/>
      <c r="C6" s="296"/>
      <c r="D6" s="298"/>
      <c r="E6" s="298"/>
      <c r="F6" s="296"/>
      <c r="G6" s="298"/>
      <c r="H6" s="186" t="s">
        <v>372</v>
      </c>
      <c r="I6" s="186" t="s">
        <v>373</v>
      </c>
      <c r="J6" s="186" t="s">
        <v>374</v>
      </c>
      <c r="K6" s="186" t="s">
        <v>375</v>
      </c>
      <c r="L6" s="186" t="s">
        <v>488</v>
      </c>
      <c r="M6" s="302"/>
    </row>
    <row r="7" spans="1:13" s="190" customFormat="1" ht="18.75" customHeight="1" hidden="1">
      <c r="A7" s="187" t="s">
        <v>376</v>
      </c>
      <c r="B7" s="188"/>
      <c r="C7" s="188"/>
      <c r="D7" s="188"/>
      <c r="E7" s="189"/>
      <c r="F7" s="188"/>
      <c r="G7" s="189"/>
      <c r="H7" s="189"/>
      <c r="I7" s="189"/>
      <c r="J7" s="189"/>
      <c r="K7" s="189"/>
      <c r="L7" s="189"/>
      <c r="M7" s="189"/>
    </row>
    <row r="8" spans="1:13" s="190" customFormat="1" ht="18.75" customHeight="1" hidden="1">
      <c r="A8" s="187" t="s">
        <v>377</v>
      </c>
      <c r="B8" s="188">
        <v>63316</v>
      </c>
      <c r="C8" s="188">
        <v>58980</v>
      </c>
      <c r="D8" s="188">
        <v>4340603</v>
      </c>
      <c r="E8" s="189">
        <v>13.535798304732749</v>
      </c>
      <c r="F8" s="188">
        <v>458387.4</v>
      </c>
      <c r="G8" s="189">
        <v>10.43494350172236</v>
      </c>
      <c r="H8" s="189">
        <v>73.59</v>
      </c>
      <c r="I8" s="189">
        <v>10.56</v>
      </c>
      <c r="J8" s="189">
        <v>105.6</v>
      </c>
      <c r="K8" s="189">
        <v>7.77</v>
      </c>
      <c r="L8" s="189">
        <v>45.41644427629742</v>
      </c>
      <c r="M8" s="191">
        <v>9.47</v>
      </c>
    </row>
    <row r="9" spans="1:13" s="190" customFormat="1" ht="18.75" customHeight="1">
      <c r="A9" s="187" t="s">
        <v>378</v>
      </c>
      <c r="B9" s="188">
        <v>63205</v>
      </c>
      <c r="C9" s="188">
        <v>58742</v>
      </c>
      <c r="D9" s="188">
        <v>4492123</v>
      </c>
      <c r="E9" s="189">
        <v>3.490759233221752</v>
      </c>
      <c r="F9" s="188">
        <v>481493.7</v>
      </c>
      <c r="G9" s="189">
        <v>5.040779916725446</v>
      </c>
      <c r="H9" s="189">
        <v>76.47</v>
      </c>
      <c r="I9" s="189">
        <v>10.72</v>
      </c>
      <c r="J9" s="189">
        <v>107.19</v>
      </c>
      <c r="K9" s="189">
        <v>8.2</v>
      </c>
      <c r="L9" s="189">
        <v>41.28258545129189</v>
      </c>
      <c r="M9" s="191">
        <v>9.33</v>
      </c>
    </row>
    <row r="10" spans="1:13" s="190" customFormat="1" ht="18.75" customHeight="1">
      <c r="A10" s="187" t="s">
        <v>379</v>
      </c>
      <c r="B10" s="188">
        <v>64676</v>
      </c>
      <c r="C10" s="188">
        <v>59161</v>
      </c>
      <c r="D10" s="188">
        <v>4422451</v>
      </c>
      <c r="E10" s="189">
        <v>-1.5509815737458688</v>
      </c>
      <c r="F10" s="188">
        <v>465701.55</v>
      </c>
      <c r="G10" s="189">
        <v>-3.2798248450602863</v>
      </c>
      <c r="H10" s="189">
        <v>74.75</v>
      </c>
      <c r="I10" s="189">
        <v>10.53</v>
      </c>
      <c r="J10" s="189">
        <v>105.3</v>
      </c>
      <c r="K10" s="189">
        <v>7.87</v>
      </c>
      <c r="L10" s="189">
        <v>44.65525498449102</v>
      </c>
      <c r="M10" s="191">
        <v>9.96</v>
      </c>
    </row>
    <row r="11" spans="1:13" s="190" customFormat="1" ht="18.75" customHeight="1">
      <c r="A11" s="187" t="s">
        <v>380</v>
      </c>
      <c r="B11" s="187">
        <v>65485</v>
      </c>
      <c r="C11" s="187">
        <v>58225</v>
      </c>
      <c r="D11" s="187">
        <v>4396458</v>
      </c>
      <c r="E11" s="189">
        <v>-0.5877510005198427</v>
      </c>
      <c r="F11" s="187">
        <v>445988</v>
      </c>
      <c r="G11" s="189">
        <v>-4.233086619531323</v>
      </c>
      <c r="H11" s="191">
        <v>75.51</v>
      </c>
      <c r="I11" s="191">
        <v>10.14</v>
      </c>
      <c r="J11" s="191">
        <v>101.44</v>
      </c>
      <c r="K11" s="191">
        <v>7.22</v>
      </c>
      <c r="L11" s="191">
        <v>46.14</v>
      </c>
      <c r="M11" s="192">
        <v>9.86</v>
      </c>
    </row>
    <row r="12" spans="1:13" s="190" customFormat="1" ht="18.75" customHeight="1">
      <c r="A12" s="193" t="s">
        <v>381</v>
      </c>
      <c r="B12" s="193">
        <v>64250</v>
      </c>
      <c r="C12" s="193">
        <v>56355</v>
      </c>
      <c r="D12" s="193">
        <v>4343890</v>
      </c>
      <c r="E12" s="194">
        <v>-1.1956898030187069</v>
      </c>
      <c r="F12" s="193">
        <v>452160</v>
      </c>
      <c r="G12" s="194">
        <v>1.3838937370512117</v>
      </c>
      <c r="H12" s="194">
        <v>77.08</v>
      </c>
      <c r="I12" s="194">
        <v>10.41</v>
      </c>
      <c r="J12" s="194">
        <v>104.09</v>
      </c>
      <c r="K12" s="194">
        <v>8.02</v>
      </c>
      <c r="L12" s="194">
        <v>41.59</v>
      </c>
      <c r="M12" s="194">
        <v>9.61</v>
      </c>
    </row>
    <row r="13" spans="1:13" ht="12.75" customHeight="1">
      <c r="A13" s="290" t="s">
        <v>382</v>
      </c>
      <c r="B13" s="290"/>
      <c r="C13" s="290"/>
      <c r="D13" s="290"/>
      <c r="E13" s="290"/>
      <c r="F13" s="290"/>
      <c r="G13" s="290"/>
      <c r="H13" s="290"/>
      <c r="I13" s="290"/>
      <c r="J13" s="290"/>
      <c r="K13" s="290"/>
      <c r="L13" s="290"/>
      <c r="M13" s="290"/>
    </row>
    <row r="14" spans="1:13" ht="12.75" customHeight="1">
      <c r="A14" s="290" t="s">
        <v>383</v>
      </c>
      <c r="B14" s="290"/>
      <c r="C14" s="290"/>
      <c r="D14" s="290"/>
      <c r="E14" s="290"/>
      <c r="F14" s="290"/>
      <c r="G14" s="290"/>
      <c r="H14" s="290"/>
      <c r="I14" s="290"/>
      <c r="J14" s="290"/>
      <c r="K14" s="290"/>
      <c r="L14" s="290"/>
      <c r="M14" s="290"/>
    </row>
    <row r="15" spans="1:13" ht="12.75" customHeight="1">
      <c r="A15" s="290" t="s">
        <v>384</v>
      </c>
      <c r="B15" s="290"/>
      <c r="C15" s="290"/>
      <c r="D15" s="290"/>
      <c r="E15" s="290"/>
      <c r="F15" s="290"/>
      <c r="G15" s="290"/>
      <c r="H15" s="290"/>
      <c r="I15" s="290"/>
      <c r="J15" s="290"/>
      <c r="K15" s="290"/>
      <c r="L15" s="290"/>
      <c r="M15" s="290"/>
    </row>
    <row r="16" spans="1:13" ht="12.75" customHeight="1">
      <c r="A16" s="290" t="s">
        <v>385</v>
      </c>
      <c r="B16" s="290"/>
      <c r="C16" s="290"/>
      <c r="D16" s="290"/>
      <c r="E16" s="290"/>
      <c r="F16" s="290"/>
      <c r="G16" s="290"/>
      <c r="H16" s="290"/>
      <c r="I16" s="290"/>
      <c r="J16" s="290"/>
      <c r="K16" s="290"/>
      <c r="L16" s="290"/>
      <c r="M16" s="290"/>
    </row>
    <row r="17" spans="1:13" ht="15">
      <c r="A17" s="290" t="s">
        <v>386</v>
      </c>
      <c r="B17" s="290"/>
      <c r="C17" s="290"/>
      <c r="D17" s="290"/>
      <c r="E17" s="290"/>
      <c r="F17" s="290"/>
      <c r="G17" s="290"/>
      <c r="H17" s="290"/>
      <c r="I17" s="290"/>
      <c r="J17" s="290"/>
      <c r="K17" s="290"/>
      <c r="L17" s="290"/>
      <c r="M17" s="290"/>
    </row>
    <row r="18" spans="1:13" ht="27.75" customHeight="1">
      <c r="A18" s="290" t="s">
        <v>387</v>
      </c>
      <c r="B18" s="290"/>
      <c r="C18" s="290"/>
      <c r="D18" s="290"/>
      <c r="E18" s="290"/>
      <c r="F18" s="290"/>
      <c r="G18" s="290"/>
      <c r="H18" s="290"/>
      <c r="I18" s="290"/>
      <c r="J18" s="290"/>
      <c r="K18" s="290"/>
      <c r="L18" s="290"/>
      <c r="M18" s="290"/>
    </row>
    <row r="19" spans="1:13" ht="12.75" customHeight="1">
      <c r="A19" s="290" t="s">
        <v>388</v>
      </c>
      <c r="B19" s="290"/>
      <c r="C19" s="290"/>
      <c r="D19" s="290"/>
      <c r="E19" s="290"/>
      <c r="F19" s="290"/>
      <c r="G19" s="290"/>
      <c r="H19" s="290"/>
      <c r="I19" s="290"/>
      <c r="J19" s="290"/>
      <c r="K19" s="290"/>
      <c r="L19" s="290"/>
      <c r="M19" s="290"/>
    </row>
    <row r="20" spans="1:13" ht="12.75" customHeight="1">
      <c r="A20" s="290" t="s">
        <v>389</v>
      </c>
      <c r="B20" s="290"/>
      <c r="C20" s="290"/>
      <c r="D20" s="290"/>
      <c r="E20" s="290"/>
      <c r="F20" s="290"/>
      <c r="G20" s="290"/>
      <c r="H20" s="290"/>
      <c r="I20" s="290"/>
      <c r="J20" s="290"/>
      <c r="K20" s="290"/>
      <c r="L20" s="290"/>
      <c r="M20" s="290"/>
    </row>
    <row r="21" spans="1:13" ht="15">
      <c r="A21" s="290" t="s">
        <v>390</v>
      </c>
      <c r="B21" s="290"/>
      <c r="C21" s="290"/>
      <c r="D21" s="290"/>
      <c r="E21" s="290"/>
      <c r="F21" s="290"/>
      <c r="G21" s="290"/>
      <c r="H21" s="290"/>
      <c r="I21" s="290"/>
      <c r="J21" s="290"/>
      <c r="K21" s="290"/>
      <c r="L21" s="290"/>
      <c r="M21" s="290"/>
    </row>
  </sheetData>
  <sheetProtection/>
  <mergeCells count="21">
    <mergeCell ref="A16:M16"/>
    <mergeCell ref="A2:M2"/>
    <mergeCell ref="A3:M3"/>
    <mergeCell ref="A4:A6"/>
    <mergeCell ref="B4:B6"/>
    <mergeCell ref="C4:C6"/>
    <mergeCell ref="D4:D6"/>
    <mergeCell ref="E4:E6"/>
    <mergeCell ref="F4:F6"/>
    <mergeCell ref="G4:G6"/>
    <mergeCell ref="H4:L4"/>
    <mergeCell ref="M4:M6"/>
    <mergeCell ref="I5:J5"/>
    <mergeCell ref="A13:M13"/>
    <mergeCell ref="A14:M14"/>
    <mergeCell ref="A15:M15"/>
    <mergeCell ref="A17:M17"/>
    <mergeCell ref="A18:M18"/>
    <mergeCell ref="A19:M19"/>
    <mergeCell ref="A20:M20"/>
    <mergeCell ref="A21:M21"/>
  </mergeCells>
  <printOptions/>
  <pageMargins left="0.75" right="0.75" top="1" bottom="1" header="0" footer="0"/>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C73"/>
  <sheetViews>
    <sheetView showGridLines="0" zoomScalePageLayoutView="0" workbookViewId="0" topLeftCell="A1">
      <selection activeCell="A6" sqref="A6"/>
    </sheetView>
  </sheetViews>
  <sheetFormatPr defaultColWidth="11.00390625" defaultRowHeight="12.75"/>
  <cols>
    <col min="1" max="1" width="39.75390625" style="195" customWidth="1"/>
    <col min="2" max="2" width="12.75390625" style="195" customWidth="1"/>
    <col min="3" max="3" width="49.50390625" style="195" customWidth="1"/>
    <col min="4" max="16384" width="11.00390625" style="195" customWidth="1"/>
  </cols>
  <sheetData>
    <row r="1" spans="1:3" ht="15">
      <c r="A1" s="306" t="s">
        <v>391</v>
      </c>
      <c r="B1" s="306"/>
      <c r="C1" s="306"/>
    </row>
    <row r="2" spans="1:3" ht="15">
      <c r="A2" s="307" t="s">
        <v>392</v>
      </c>
      <c r="B2" s="307"/>
      <c r="C2" s="307"/>
    </row>
    <row r="3" spans="1:3" ht="15">
      <c r="A3" s="287" t="s">
        <v>393</v>
      </c>
      <c r="B3" s="287"/>
      <c r="C3" s="287"/>
    </row>
    <row r="4" spans="1:3" ht="15">
      <c r="A4" s="196" t="s">
        <v>394</v>
      </c>
      <c r="B4" s="196" t="s">
        <v>395</v>
      </c>
      <c r="C4" s="196" t="s">
        <v>396</v>
      </c>
    </row>
    <row r="5" ht="15">
      <c r="A5" s="197" t="s">
        <v>29</v>
      </c>
    </row>
    <row r="6" spans="1:3" ht="15">
      <c r="A6" s="195" t="s">
        <v>397</v>
      </c>
      <c r="B6" s="195" t="s">
        <v>398</v>
      </c>
      <c r="C6" s="195" t="s">
        <v>399</v>
      </c>
    </row>
    <row r="7" spans="1:3" ht="15">
      <c r="A7" s="195" t="s">
        <v>352</v>
      </c>
      <c r="B7" s="195" t="s">
        <v>400</v>
      </c>
      <c r="C7" s="195" t="s">
        <v>401</v>
      </c>
    </row>
    <row r="8" spans="1:3" ht="15">
      <c r="A8" s="195" t="s">
        <v>80</v>
      </c>
      <c r="B8" s="195" t="s">
        <v>402</v>
      </c>
      <c r="C8" s="195" t="s">
        <v>403</v>
      </c>
    </row>
    <row r="9" spans="1:3" ht="15">
      <c r="A9" s="195" t="s">
        <v>404</v>
      </c>
      <c r="B9" s="195" t="s">
        <v>405</v>
      </c>
      <c r="C9" s="195" t="s">
        <v>406</v>
      </c>
    </row>
    <row r="10" ht="15">
      <c r="C10" s="195" t="s">
        <v>407</v>
      </c>
    </row>
    <row r="11" ht="15">
      <c r="C11" s="195" t="s">
        <v>408</v>
      </c>
    </row>
    <row r="12" ht="15">
      <c r="C12" s="195" t="s">
        <v>409</v>
      </c>
    </row>
    <row r="13" ht="15">
      <c r="C13" s="195" t="s">
        <v>410</v>
      </c>
    </row>
    <row r="14" spans="1:3" ht="15">
      <c r="A14" s="195" t="s">
        <v>411</v>
      </c>
      <c r="B14" s="195" t="s">
        <v>398</v>
      </c>
      <c r="C14" s="195" t="s">
        <v>412</v>
      </c>
    </row>
    <row r="15" spans="1:3" ht="15">
      <c r="A15" s="195" t="s">
        <v>413</v>
      </c>
      <c r="B15" s="195" t="s">
        <v>414</v>
      </c>
      <c r="C15" s="195" t="s">
        <v>415</v>
      </c>
    </row>
    <row r="16" spans="1:3" ht="15">
      <c r="A16" s="195" t="s">
        <v>12</v>
      </c>
      <c r="B16" s="195" t="s">
        <v>402</v>
      </c>
      <c r="C16" s="195" t="s">
        <v>416</v>
      </c>
    </row>
    <row r="17" spans="1:3" ht="15">
      <c r="A17" s="195" t="s">
        <v>13</v>
      </c>
      <c r="B17" s="195" t="s">
        <v>402</v>
      </c>
      <c r="C17" s="195" t="s">
        <v>417</v>
      </c>
    </row>
    <row r="18" spans="1:3" ht="15">
      <c r="A18" s="195" t="s">
        <v>18</v>
      </c>
      <c r="B18" s="195" t="s">
        <v>402</v>
      </c>
      <c r="C18" s="195" t="s">
        <v>418</v>
      </c>
    </row>
    <row r="19" spans="1:3" ht="15">
      <c r="A19" s="195" t="s">
        <v>19</v>
      </c>
      <c r="B19" s="195" t="s">
        <v>402</v>
      </c>
      <c r="C19" s="195" t="s">
        <v>419</v>
      </c>
    </row>
    <row r="20" spans="1:3" ht="15">
      <c r="A20" s="195" t="s">
        <v>397</v>
      </c>
      <c r="B20" s="195" t="s">
        <v>420</v>
      </c>
      <c r="C20" s="195" t="s">
        <v>421</v>
      </c>
    </row>
    <row r="21" spans="1:3" ht="15">
      <c r="A21" s="195" t="s">
        <v>422</v>
      </c>
      <c r="B21" s="195" t="s">
        <v>420</v>
      </c>
      <c r="C21" s="195" t="s">
        <v>423</v>
      </c>
    </row>
    <row r="22" spans="1:3" ht="15">
      <c r="A22" s="195" t="s">
        <v>424</v>
      </c>
      <c r="B22" s="195" t="s">
        <v>420</v>
      </c>
      <c r="C22" s="195" t="s">
        <v>425</v>
      </c>
    </row>
    <row r="23" spans="1:3" ht="15">
      <c r="A23" s="195" t="s">
        <v>404</v>
      </c>
      <c r="B23" s="195" t="s">
        <v>405</v>
      </c>
      <c r="C23" s="195" t="s">
        <v>426</v>
      </c>
    </row>
    <row r="24" spans="1:3" ht="15">
      <c r="A24" s="195" t="s">
        <v>427</v>
      </c>
      <c r="B24" s="195" t="s">
        <v>420</v>
      </c>
      <c r="C24" s="195" t="s">
        <v>428</v>
      </c>
    </row>
    <row r="25" spans="2:3" ht="15">
      <c r="B25" s="195" t="s">
        <v>420</v>
      </c>
      <c r="C25" s="195" t="s">
        <v>429</v>
      </c>
    </row>
    <row r="26" spans="1:3" ht="15">
      <c r="A26" s="195" t="s">
        <v>430</v>
      </c>
      <c r="B26" s="195" t="s">
        <v>420</v>
      </c>
      <c r="C26" s="195" t="s">
        <v>431</v>
      </c>
    </row>
    <row r="27" spans="1:3" ht="15">
      <c r="A27" s="195" t="s">
        <v>432</v>
      </c>
      <c r="B27" s="195" t="s">
        <v>420</v>
      </c>
      <c r="C27" s="195" t="s">
        <v>433</v>
      </c>
    </row>
    <row r="28" spans="1:3" ht="15">
      <c r="A28" s="287" t="s">
        <v>434</v>
      </c>
      <c r="B28" s="287"/>
      <c r="C28" s="287"/>
    </row>
    <row r="30" spans="1:3" ht="15">
      <c r="A30" s="195" t="s">
        <v>435</v>
      </c>
      <c r="B30" s="195" t="s">
        <v>420</v>
      </c>
      <c r="C30" s="195" t="s">
        <v>436</v>
      </c>
    </row>
    <row r="31" spans="1:3" ht="15">
      <c r="A31" s="195" t="s">
        <v>435</v>
      </c>
      <c r="B31" s="195" t="s">
        <v>420</v>
      </c>
      <c r="C31" s="195" t="s">
        <v>437</v>
      </c>
    </row>
    <row r="32" spans="1:3" ht="15">
      <c r="A32" s="195" t="s">
        <v>438</v>
      </c>
      <c r="B32" s="195" t="s">
        <v>420</v>
      </c>
      <c r="C32" s="195" t="s">
        <v>439</v>
      </c>
    </row>
    <row r="33" spans="1:3" ht="15">
      <c r="A33" s="195" t="s">
        <v>438</v>
      </c>
      <c r="B33" s="195" t="s">
        <v>420</v>
      </c>
      <c r="C33" s="195" t="s">
        <v>440</v>
      </c>
    </row>
    <row r="34" spans="1:3" ht="15">
      <c r="A34" s="287" t="s">
        <v>441</v>
      </c>
      <c r="B34" s="287"/>
      <c r="C34" s="287"/>
    </row>
    <row r="35" spans="1:3" s="197" customFormat="1" ht="15">
      <c r="A35" s="196" t="s">
        <v>394</v>
      </c>
      <c r="B35" s="196" t="s">
        <v>395</v>
      </c>
      <c r="C35" s="196" t="s">
        <v>442</v>
      </c>
    </row>
    <row r="36" ht="15">
      <c r="A36" s="197" t="s">
        <v>443</v>
      </c>
    </row>
    <row r="37" ht="15">
      <c r="A37" s="195" t="s">
        <v>444</v>
      </c>
    </row>
    <row r="38" spans="1:3" ht="15">
      <c r="A38" s="198" t="s">
        <v>445</v>
      </c>
      <c r="B38" s="198" t="s">
        <v>446</v>
      </c>
      <c r="C38" s="198" t="s">
        <v>447</v>
      </c>
    </row>
    <row r="39" spans="1:3" ht="15">
      <c r="A39" s="198" t="s">
        <v>448</v>
      </c>
      <c r="B39" s="198" t="s">
        <v>449</v>
      </c>
      <c r="C39" s="198" t="s">
        <v>450</v>
      </c>
    </row>
    <row r="40" spans="1:3" ht="15">
      <c r="A40" s="198" t="s">
        <v>451</v>
      </c>
      <c r="B40" s="198" t="s">
        <v>449</v>
      </c>
      <c r="C40" s="198">
        <v>0.5571</v>
      </c>
    </row>
    <row r="41" spans="1:3" ht="15">
      <c r="A41" s="198" t="s">
        <v>452</v>
      </c>
      <c r="B41" s="198" t="s">
        <v>449</v>
      </c>
      <c r="C41" s="198">
        <v>0.7637</v>
      </c>
    </row>
    <row r="42" spans="1:3" ht="15">
      <c r="A42" s="198" t="s">
        <v>453</v>
      </c>
      <c r="B42" s="198" t="s">
        <v>449</v>
      </c>
      <c r="C42" s="198" t="s">
        <v>454</v>
      </c>
    </row>
    <row r="43" ht="15">
      <c r="A43" s="195" t="s">
        <v>455</v>
      </c>
    </row>
    <row r="44" spans="1:3" ht="15">
      <c r="A44" s="195" t="s">
        <v>445</v>
      </c>
      <c r="B44" s="195" t="s">
        <v>446</v>
      </c>
      <c r="C44" s="198" t="s">
        <v>456</v>
      </c>
    </row>
    <row r="45" spans="1:3" ht="15">
      <c r="A45" s="198" t="s">
        <v>448</v>
      </c>
      <c r="B45" s="195" t="s">
        <v>449</v>
      </c>
      <c r="C45" s="198" t="s">
        <v>457</v>
      </c>
    </row>
    <row r="46" spans="1:3" ht="15">
      <c r="A46" s="198" t="s">
        <v>451</v>
      </c>
      <c r="B46" s="195" t="s">
        <v>449</v>
      </c>
      <c r="C46" s="199">
        <v>0.5182</v>
      </c>
    </row>
    <row r="47" spans="1:3" ht="15">
      <c r="A47" s="200" t="s">
        <v>452</v>
      </c>
      <c r="B47" s="201" t="s">
        <v>449</v>
      </c>
      <c r="C47" s="202">
        <v>0.7469</v>
      </c>
    </row>
    <row r="48" spans="1:3" ht="15">
      <c r="A48" s="198" t="s">
        <v>453</v>
      </c>
      <c r="B48" s="195" t="s">
        <v>449</v>
      </c>
      <c r="C48" s="198" t="s">
        <v>458</v>
      </c>
    </row>
    <row r="49" spans="1:3" ht="15">
      <c r="A49" s="287" t="s">
        <v>459</v>
      </c>
      <c r="B49" s="287"/>
      <c r="C49" s="287"/>
    </row>
    <row r="50" spans="1:3" ht="15">
      <c r="A50" s="196" t="s">
        <v>394</v>
      </c>
      <c r="B50" s="196" t="s">
        <v>395</v>
      </c>
      <c r="C50" s="196" t="s">
        <v>442</v>
      </c>
    </row>
    <row r="51" ht="15">
      <c r="A51" s="197" t="s">
        <v>460</v>
      </c>
    </row>
    <row r="52" spans="1:3" ht="15">
      <c r="A52" s="195" t="s">
        <v>461</v>
      </c>
      <c r="B52" s="195" t="s">
        <v>462</v>
      </c>
      <c r="C52" s="195" t="s">
        <v>463</v>
      </c>
    </row>
    <row r="53" spans="1:3" ht="15">
      <c r="A53" s="195" t="s">
        <v>464</v>
      </c>
      <c r="B53" s="195" t="s">
        <v>462</v>
      </c>
      <c r="C53" s="195" t="s">
        <v>465</v>
      </c>
    </row>
    <row r="54" spans="1:3" ht="15">
      <c r="A54" s="195" t="s">
        <v>466</v>
      </c>
      <c r="B54" s="195" t="s">
        <v>462</v>
      </c>
      <c r="C54" s="195" t="s">
        <v>467</v>
      </c>
    </row>
    <row r="55" spans="1:3" ht="15">
      <c r="A55" s="195" t="s">
        <v>468</v>
      </c>
      <c r="B55" s="195" t="s">
        <v>462</v>
      </c>
      <c r="C55" s="195" t="s">
        <v>469</v>
      </c>
    </row>
    <row r="56" spans="1:3" ht="15">
      <c r="A56" s="195" t="s">
        <v>470</v>
      </c>
      <c r="B56" s="195" t="s">
        <v>462</v>
      </c>
      <c r="C56" s="195" t="s">
        <v>471</v>
      </c>
    </row>
    <row r="57" ht="15">
      <c r="A57" s="197" t="s">
        <v>12</v>
      </c>
    </row>
    <row r="58" spans="1:3" ht="15">
      <c r="A58" s="201" t="s">
        <v>472</v>
      </c>
      <c r="B58" s="201" t="s">
        <v>414</v>
      </c>
      <c r="C58" s="201" t="s">
        <v>473</v>
      </c>
    </row>
    <row r="59" spans="1:3" ht="15">
      <c r="A59" s="201" t="s">
        <v>474</v>
      </c>
      <c r="B59" s="201" t="s">
        <v>414</v>
      </c>
      <c r="C59" s="201" t="s">
        <v>475</v>
      </c>
    </row>
    <row r="60" spans="1:3" ht="15">
      <c r="A60" s="287" t="s">
        <v>459</v>
      </c>
      <c r="B60" s="287"/>
      <c r="C60" s="287"/>
    </row>
    <row r="61" spans="1:3" ht="15">
      <c r="A61" s="196" t="s">
        <v>394</v>
      </c>
      <c r="B61" s="196" t="s">
        <v>395</v>
      </c>
      <c r="C61" s="196" t="s">
        <v>442</v>
      </c>
    </row>
    <row r="62" spans="1:3" ht="15">
      <c r="A62" s="197" t="s">
        <v>14</v>
      </c>
      <c r="B62" s="201"/>
      <c r="C62" s="201"/>
    </row>
    <row r="63" spans="1:3" ht="30">
      <c r="A63" s="203" t="s">
        <v>476</v>
      </c>
      <c r="B63" s="195" t="s">
        <v>462</v>
      </c>
      <c r="C63" s="195" t="s">
        <v>477</v>
      </c>
    </row>
    <row r="64" spans="1:3" ht="15">
      <c r="A64" s="201" t="s">
        <v>478</v>
      </c>
      <c r="B64" s="201" t="s">
        <v>462</v>
      </c>
      <c r="C64" s="201" t="s">
        <v>479</v>
      </c>
    </row>
    <row r="65" spans="1:3" ht="15">
      <c r="A65" s="201" t="s">
        <v>480</v>
      </c>
      <c r="B65" s="201" t="s">
        <v>462</v>
      </c>
      <c r="C65" s="201" t="s">
        <v>479</v>
      </c>
    </row>
    <row r="66" spans="1:3" ht="15">
      <c r="A66" s="201" t="s">
        <v>481</v>
      </c>
      <c r="B66" s="201" t="s">
        <v>462</v>
      </c>
      <c r="C66" s="201" t="s">
        <v>482</v>
      </c>
    </row>
    <row r="67" spans="1:3" ht="3" customHeight="1">
      <c r="A67" s="203"/>
      <c r="B67" s="201"/>
      <c r="C67" s="201"/>
    </row>
    <row r="68" spans="1:3" ht="15">
      <c r="A68" s="204" t="s">
        <v>483</v>
      </c>
      <c r="B68" s="201"/>
      <c r="C68" s="201"/>
    </row>
    <row r="69" spans="1:3" ht="15">
      <c r="A69" s="205" t="s">
        <v>484</v>
      </c>
      <c r="B69" s="201"/>
      <c r="C69" s="201"/>
    </row>
    <row r="70" spans="1:3" ht="15">
      <c r="A70" s="205" t="s">
        <v>485</v>
      </c>
      <c r="B70" s="201"/>
      <c r="C70" s="201"/>
    </row>
    <row r="71" spans="1:3" ht="15">
      <c r="A71" s="206"/>
      <c r="B71" s="206"/>
      <c r="C71" s="206"/>
    </row>
    <row r="72" spans="1:3" ht="15">
      <c r="A72" s="224" t="s">
        <v>486</v>
      </c>
      <c r="B72" s="225"/>
      <c r="C72" s="225"/>
    </row>
    <row r="73" spans="1:3" ht="15" customHeight="1">
      <c r="A73" s="224" t="s">
        <v>487</v>
      </c>
      <c r="B73" s="305"/>
      <c r="C73" s="305"/>
    </row>
  </sheetData>
  <sheetProtection/>
  <mergeCells count="9">
    <mergeCell ref="A60:C60"/>
    <mergeCell ref="A72:C72"/>
    <mergeCell ref="A73:C73"/>
    <mergeCell ref="A1:C1"/>
    <mergeCell ref="A2:C2"/>
    <mergeCell ref="A3:C3"/>
    <mergeCell ref="A28:C28"/>
    <mergeCell ref="A34:C34"/>
    <mergeCell ref="A49:C49"/>
  </mergeCells>
  <printOptions/>
  <pageMargins left="0.75" right="0.75" top="1" bottom="1"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H51"/>
  <sheetViews>
    <sheetView showGridLines="0" zoomScalePageLayoutView="0" workbookViewId="0" topLeftCell="A13">
      <selection activeCell="F15" sqref="F15"/>
    </sheetView>
  </sheetViews>
  <sheetFormatPr defaultColWidth="15.375" defaultRowHeight="12.75"/>
  <cols>
    <col min="1" max="1" width="22.625" style="20" customWidth="1"/>
    <col min="2" max="3" width="14.25390625" style="20" customWidth="1"/>
    <col min="4" max="4" width="14.25390625" style="21" customWidth="1"/>
    <col min="5" max="5" width="11.75390625" style="21" customWidth="1"/>
    <col min="6" max="6" width="10.875" style="20" bestFit="1" customWidth="1"/>
    <col min="7" max="7" width="12.125" style="20" bestFit="1" customWidth="1"/>
    <col min="8" max="8" width="13.25390625" style="20" customWidth="1"/>
    <col min="9" max="16384" width="15.375" style="20" customWidth="1"/>
  </cols>
  <sheetData>
    <row r="1" spans="1:8" ht="15" customHeight="1">
      <c r="A1" s="219" t="s">
        <v>54</v>
      </c>
      <c r="B1" s="223"/>
      <c r="C1" s="223"/>
      <c r="D1" s="223"/>
      <c r="E1" s="223"/>
      <c r="F1" s="223"/>
      <c r="G1" s="223"/>
      <c r="H1" s="223"/>
    </row>
    <row r="2" spans="1:8" ht="15" customHeight="1">
      <c r="A2" s="219" t="s">
        <v>55</v>
      </c>
      <c r="B2" s="223"/>
      <c r="C2" s="223"/>
      <c r="D2" s="223"/>
      <c r="E2" s="223"/>
      <c r="F2" s="223"/>
      <c r="G2" s="223"/>
      <c r="H2" s="223"/>
    </row>
    <row r="3" spans="1:8" ht="15" customHeight="1">
      <c r="A3" s="219" t="s">
        <v>56</v>
      </c>
      <c r="B3" s="223"/>
      <c r="C3" s="223"/>
      <c r="D3" s="223"/>
      <c r="E3" s="223"/>
      <c r="F3" s="223"/>
      <c r="G3" s="223"/>
      <c r="H3" s="223"/>
    </row>
    <row r="4" spans="1:8" ht="34.5" customHeight="1">
      <c r="A4" s="2" t="s">
        <v>3</v>
      </c>
      <c r="B4" s="3">
        <v>2014</v>
      </c>
      <c r="C4" s="3">
        <v>2015</v>
      </c>
      <c r="D4" s="3">
        <v>2016</v>
      </c>
      <c r="E4" s="3" t="s">
        <v>57</v>
      </c>
      <c r="F4" s="147" t="s">
        <v>5</v>
      </c>
      <c r="G4" s="147" t="s">
        <v>6</v>
      </c>
      <c r="H4" s="147" t="s">
        <v>7</v>
      </c>
    </row>
    <row r="5" spans="1:8" ht="15">
      <c r="A5" s="207" t="s">
        <v>8</v>
      </c>
      <c r="B5" s="208">
        <f>SUM(B6:B12)</f>
        <v>5965675</v>
      </c>
      <c r="C5" s="208">
        <f>SUM(C6:C12)</f>
        <v>5792931</v>
      </c>
      <c r="D5" s="208">
        <f>SUM(D6:D12)</f>
        <v>6026294.217391305</v>
      </c>
      <c r="E5" s="208">
        <f>SUM(E6:E12)</f>
        <v>5997758.53</v>
      </c>
      <c r="F5" s="209">
        <f>+((E5/D5)-1)*100</f>
        <v>-0.473519651744736</v>
      </c>
      <c r="G5" s="209">
        <f aca="true" t="shared" si="0" ref="G5:G48">(E5/$E$48)*100</f>
        <v>47.0950128013764</v>
      </c>
      <c r="H5" s="210">
        <f>(POWER(E5/B5,1/3)-1)*100</f>
        <v>0.1789469809780897</v>
      </c>
    </row>
    <row r="6" spans="1:8" ht="15">
      <c r="A6" s="211" t="s">
        <v>58</v>
      </c>
      <c r="B6" s="212">
        <v>4344048</v>
      </c>
      <c r="C6" s="212">
        <v>4265913</v>
      </c>
      <c r="D6" s="212">
        <v>4158370</v>
      </c>
      <c r="E6" s="212">
        <v>4142143</v>
      </c>
      <c r="F6" s="213">
        <f aca="true" t="shared" si="1" ref="F6:F48">+((E6/D6)-1)*100</f>
        <v>-0.39022501605195936</v>
      </c>
      <c r="G6" s="214">
        <f t="shared" si="0"/>
        <v>32.5245300614214</v>
      </c>
      <c r="H6" s="214">
        <f aca="true" t="shared" si="2" ref="H6:H48">(POWER(E6/B6,1/3)-1)*100</f>
        <v>-1.5739270979280073</v>
      </c>
    </row>
    <row r="7" spans="1:8" ht="15">
      <c r="A7" s="211" t="s">
        <v>59</v>
      </c>
      <c r="B7" s="212">
        <v>884406</v>
      </c>
      <c r="C7" s="212">
        <v>816000</v>
      </c>
      <c r="D7" s="212">
        <v>1089448</v>
      </c>
      <c r="E7" s="212">
        <v>1095800</v>
      </c>
      <c r="F7" s="213">
        <f t="shared" si="1"/>
        <v>0.5830475617009778</v>
      </c>
      <c r="G7" s="214">
        <f t="shared" si="0"/>
        <v>8.604333563883616</v>
      </c>
      <c r="H7" s="214">
        <f t="shared" si="2"/>
        <v>7.405504305965849</v>
      </c>
    </row>
    <row r="8" spans="1:8" ht="15">
      <c r="A8" s="211" t="s">
        <v>60</v>
      </c>
      <c r="B8" s="212">
        <v>509131</v>
      </c>
      <c r="C8" s="212">
        <v>476656</v>
      </c>
      <c r="D8" s="212">
        <v>540362</v>
      </c>
      <c r="E8" s="212">
        <v>517505.53</v>
      </c>
      <c r="F8" s="213">
        <f t="shared" si="1"/>
        <v>-4.229844067495492</v>
      </c>
      <c r="G8" s="214">
        <f t="shared" si="0"/>
        <v>4.0635062979324506</v>
      </c>
      <c r="H8" s="214">
        <f t="shared" si="2"/>
        <v>0.5453101073563005</v>
      </c>
    </row>
    <row r="9" spans="1:8" ht="15">
      <c r="A9" s="211" t="s">
        <v>61</v>
      </c>
      <c r="B9" s="212">
        <v>220000</v>
      </c>
      <c r="C9" s="212">
        <v>226844</v>
      </c>
      <c r="D9" s="212">
        <v>230855</v>
      </c>
      <c r="E9" s="212">
        <v>234877</v>
      </c>
      <c r="F9" s="213">
        <f t="shared" si="1"/>
        <v>1.7422191418855926</v>
      </c>
      <c r="G9" s="214">
        <f t="shared" si="0"/>
        <v>1.8442782026686366</v>
      </c>
      <c r="H9" s="214">
        <f t="shared" si="2"/>
        <v>2.205108464129535</v>
      </c>
    </row>
    <row r="10" spans="1:8" ht="15">
      <c r="A10" s="211" t="s">
        <v>62</v>
      </c>
      <c r="B10" s="212">
        <v>5430</v>
      </c>
      <c r="C10" s="212">
        <v>4890</v>
      </c>
      <c r="D10" s="212">
        <v>4355.217391304348</v>
      </c>
      <c r="E10" s="212">
        <v>4536</v>
      </c>
      <c r="F10" s="213">
        <f t="shared" si="1"/>
        <v>4.150943396226414</v>
      </c>
      <c r="G10" s="214">
        <f t="shared" si="0"/>
        <v>0.03561713546794678</v>
      </c>
      <c r="H10" s="214">
        <f t="shared" si="2"/>
        <v>-5.820205437822878</v>
      </c>
    </row>
    <row r="11" spans="1:8" ht="15">
      <c r="A11" s="211" t="s">
        <v>63</v>
      </c>
      <c r="B11" s="212">
        <v>1960</v>
      </c>
      <c r="C11" s="212">
        <v>2028</v>
      </c>
      <c r="D11" s="212">
        <v>2254</v>
      </c>
      <c r="E11" s="212">
        <v>2352</v>
      </c>
      <c r="F11" s="213">
        <f t="shared" si="1"/>
        <v>4.347826086956519</v>
      </c>
      <c r="G11" s="214">
        <f t="shared" si="0"/>
        <v>0.018468144316713144</v>
      </c>
      <c r="H11" s="214">
        <f t="shared" si="2"/>
        <v>6.265856918261115</v>
      </c>
    </row>
    <row r="12" spans="1:8" ht="15">
      <c r="A12" s="211" t="s">
        <v>64</v>
      </c>
      <c r="B12" s="212">
        <v>700</v>
      </c>
      <c r="C12" s="212">
        <v>600</v>
      </c>
      <c r="D12" s="212">
        <v>650</v>
      </c>
      <c r="E12" s="212">
        <v>545</v>
      </c>
      <c r="F12" s="213">
        <f t="shared" si="1"/>
        <v>-16.153846153846153</v>
      </c>
      <c r="G12" s="214">
        <f t="shared" si="0"/>
        <v>0.004279395685632935</v>
      </c>
      <c r="H12" s="214">
        <f t="shared" si="2"/>
        <v>-8.004591101372915</v>
      </c>
    </row>
    <row r="13" spans="1:8" ht="15">
      <c r="A13" s="207" t="s">
        <v>16</v>
      </c>
      <c r="B13" s="208">
        <f>SUM(B14:B24)</f>
        <v>5575683</v>
      </c>
      <c r="C13" s="208">
        <f>SUM(C14:C24)</f>
        <v>5298337.5</v>
      </c>
      <c r="D13" s="208">
        <f>SUM(D14:D24)</f>
        <v>5879404.65</v>
      </c>
      <c r="E13" s="208">
        <f>SUM(E14:E24)</f>
        <v>6091027</v>
      </c>
      <c r="F13" s="209">
        <f t="shared" si="1"/>
        <v>3.599383995452654</v>
      </c>
      <c r="G13" s="209">
        <f t="shared" si="0"/>
        <v>47.82736635756646</v>
      </c>
      <c r="H13" s="209">
        <f t="shared" si="2"/>
        <v>2.990575135950002</v>
      </c>
    </row>
    <row r="14" spans="1:8" ht="15">
      <c r="A14" s="211" t="s">
        <v>18</v>
      </c>
      <c r="B14" s="212">
        <v>2877982</v>
      </c>
      <c r="C14" s="212">
        <v>2771577</v>
      </c>
      <c r="D14" s="212">
        <v>2930660.65</v>
      </c>
      <c r="E14" s="212">
        <v>3056445</v>
      </c>
      <c r="F14" s="213">
        <f t="shared" si="1"/>
        <v>4.292013474845691</v>
      </c>
      <c r="G14" s="214">
        <f t="shared" si="0"/>
        <v>23.999518433714417</v>
      </c>
      <c r="H14" s="214">
        <f t="shared" si="2"/>
        <v>2.0256813889230063</v>
      </c>
    </row>
    <row r="15" spans="1:8" ht="15">
      <c r="A15" s="211" t="s">
        <v>65</v>
      </c>
      <c r="B15" s="212">
        <v>2195736</v>
      </c>
      <c r="C15" s="212">
        <v>2008155</v>
      </c>
      <c r="D15" s="212">
        <v>2417876</v>
      </c>
      <c r="E15" s="212">
        <v>2553420</v>
      </c>
      <c r="F15" s="213">
        <f t="shared" si="1"/>
        <v>5.605911965708743</v>
      </c>
      <c r="G15" s="214">
        <f t="shared" si="0"/>
        <v>20.049714736896973</v>
      </c>
      <c r="H15" s="214">
        <f t="shared" si="2"/>
        <v>5.1592252402387295</v>
      </c>
    </row>
    <row r="16" spans="1:8" ht="15">
      <c r="A16" s="211" t="s">
        <v>19</v>
      </c>
      <c r="B16" s="212">
        <v>100000</v>
      </c>
      <c r="C16" s="212">
        <v>110000</v>
      </c>
      <c r="D16" s="212">
        <v>110000</v>
      </c>
      <c r="E16" s="212">
        <v>110000</v>
      </c>
      <c r="F16" s="213">
        <f t="shared" si="1"/>
        <v>0</v>
      </c>
      <c r="G16" s="214">
        <f t="shared" si="0"/>
        <v>0.8637312393020603</v>
      </c>
      <c r="H16" s="214">
        <f t="shared" si="2"/>
        <v>3.228011545636722</v>
      </c>
    </row>
    <row r="17" spans="1:8" ht="15">
      <c r="A17" s="211" t="s">
        <v>26</v>
      </c>
      <c r="B17" s="212">
        <v>90000</v>
      </c>
      <c r="C17" s="212">
        <v>90000</v>
      </c>
      <c r="D17" s="212">
        <v>100000</v>
      </c>
      <c r="E17" s="212">
        <v>54000</v>
      </c>
      <c r="F17" s="213">
        <f t="shared" si="1"/>
        <v>-46</v>
      </c>
      <c r="G17" s="214">
        <f t="shared" si="0"/>
        <v>0.42401351747555693</v>
      </c>
      <c r="H17" s="214">
        <f t="shared" si="2"/>
        <v>-15.65673346982508</v>
      </c>
    </row>
    <row r="18" spans="1:8" ht="15">
      <c r="A18" s="211" t="s">
        <v>21</v>
      </c>
      <c r="B18" s="212">
        <v>43000</v>
      </c>
      <c r="C18" s="212">
        <v>38462</v>
      </c>
      <c r="D18" s="212">
        <v>38462</v>
      </c>
      <c r="E18" s="212">
        <v>38462</v>
      </c>
      <c r="F18" s="213">
        <f t="shared" si="1"/>
        <v>0</v>
      </c>
      <c r="G18" s="214">
        <f t="shared" si="0"/>
        <v>0.30200755387305317</v>
      </c>
      <c r="H18" s="214">
        <f t="shared" si="2"/>
        <v>-3.6493898270634206</v>
      </c>
    </row>
    <row r="19" spans="1:8" ht="15">
      <c r="A19" s="211" t="s">
        <v>22</v>
      </c>
      <c r="B19" s="212">
        <v>1185</v>
      </c>
      <c r="C19" s="212">
        <v>12157.5</v>
      </c>
      <c r="D19" s="212">
        <v>12158</v>
      </c>
      <c r="E19" s="212">
        <v>12158</v>
      </c>
      <c r="F19" s="213">
        <f t="shared" si="1"/>
        <v>0</v>
      </c>
      <c r="G19" s="214">
        <f t="shared" si="0"/>
        <v>0.0954658582494041</v>
      </c>
      <c r="H19" s="214">
        <f t="shared" si="2"/>
        <v>117.29409755422057</v>
      </c>
    </row>
    <row r="20" spans="1:8" ht="15">
      <c r="A20" s="211" t="s">
        <v>27</v>
      </c>
      <c r="B20" s="212">
        <v>6194</v>
      </c>
      <c r="C20" s="212">
        <v>5440</v>
      </c>
      <c r="D20" s="212">
        <v>4669</v>
      </c>
      <c r="E20" s="212">
        <v>4300</v>
      </c>
      <c r="F20" s="213">
        <f t="shared" si="1"/>
        <v>-7.903191261512099</v>
      </c>
      <c r="G20" s="214">
        <f t="shared" si="0"/>
        <v>0.033764039354535084</v>
      </c>
      <c r="H20" s="214">
        <f t="shared" si="2"/>
        <v>-11.454651514809244</v>
      </c>
    </row>
    <row r="21" spans="1:8" ht="15">
      <c r="A21" s="211" t="s">
        <v>23</v>
      </c>
      <c r="B21" s="212">
        <v>10270</v>
      </c>
      <c r="C21" s="212">
        <v>11030</v>
      </c>
      <c r="D21" s="212">
        <v>11030</v>
      </c>
      <c r="E21" s="212">
        <v>11030</v>
      </c>
      <c r="F21" s="213">
        <f t="shared" si="1"/>
        <v>0</v>
      </c>
      <c r="G21" s="214">
        <f t="shared" si="0"/>
        <v>0.08660868699547022</v>
      </c>
      <c r="H21" s="214">
        <f t="shared" si="2"/>
        <v>2.4082684331501403</v>
      </c>
    </row>
    <row r="22" spans="1:8" ht="15">
      <c r="A22" s="211" t="s">
        <v>25</v>
      </c>
      <c r="B22" s="212">
        <v>1354</v>
      </c>
      <c r="C22" s="212">
        <v>1354</v>
      </c>
      <c r="D22" s="212">
        <v>1354</v>
      </c>
      <c r="E22" s="212">
        <v>3375</v>
      </c>
      <c r="F22" s="213">
        <f t="shared" si="1"/>
        <v>149.26144756277697</v>
      </c>
      <c r="G22" s="214">
        <f t="shared" si="0"/>
        <v>0.02650084484222231</v>
      </c>
      <c r="H22" s="214">
        <f t="shared" si="2"/>
        <v>35.58709968752174</v>
      </c>
    </row>
    <row r="23" spans="1:8" ht="15">
      <c r="A23" s="211" t="s">
        <v>66</v>
      </c>
      <c r="B23" s="212">
        <v>184455</v>
      </c>
      <c r="C23" s="212">
        <v>177724</v>
      </c>
      <c r="D23" s="212">
        <v>150261</v>
      </c>
      <c r="E23" s="212">
        <v>141073</v>
      </c>
      <c r="F23" s="213">
        <f t="shared" si="1"/>
        <v>-6.11469376618018</v>
      </c>
      <c r="G23" s="214">
        <f t="shared" si="0"/>
        <v>1.1077196102005415</v>
      </c>
      <c r="H23" s="214">
        <f t="shared" si="2"/>
        <v>-8.54983572335356</v>
      </c>
    </row>
    <row r="24" spans="1:8" ht="15">
      <c r="A24" s="211" t="s">
        <v>24</v>
      </c>
      <c r="B24" s="212">
        <v>65507</v>
      </c>
      <c r="C24" s="212">
        <v>72438</v>
      </c>
      <c r="D24" s="212">
        <v>102934</v>
      </c>
      <c r="E24" s="212">
        <v>106764</v>
      </c>
      <c r="F24" s="213">
        <f t="shared" si="1"/>
        <v>3.720830823634569</v>
      </c>
      <c r="G24" s="214">
        <f t="shared" si="0"/>
        <v>0.8383218366622288</v>
      </c>
      <c r="H24" s="214">
        <f t="shared" si="2"/>
        <v>17.682632647760844</v>
      </c>
    </row>
    <row r="25" spans="1:8" ht="15">
      <c r="A25" s="207" t="s">
        <v>28</v>
      </c>
      <c r="B25" s="208">
        <f>+B26+B27+B28</f>
        <v>250703</v>
      </c>
      <c r="C25" s="208">
        <f>+C26+C27+C28</f>
        <v>220664.36000000002</v>
      </c>
      <c r="D25" s="208">
        <f>+D26+D27+D28</f>
        <v>229946.74800000002</v>
      </c>
      <c r="E25" s="208">
        <f>+E26+E27+E28</f>
        <v>168188.2</v>
      </c>
      <c r="F25" s="209">
        <f t="shared" si="1"/>
        <v>-26.857760997776758</v>
      </c>
      <c r="G25" s="209">
        <f t="shared" si="0"/>
        <v>1.3206309311089344</v>
      </c>
      <c r="H25" s="209">
        <f t="shared" si="2"/>
        <v>-12.458900444310682</v>
      </c>
    </row>
    <row r="26" spans="1:8" ht="15">
      <c r="A26" s="211" t="s">
        <v>67</v>
      </c>
      <c r="B26" s="212">
        <v>224157</v>
      </c>
      <c r="C26" s="212">
        <v>195744.44</v>
      </c>
      <c r="D26" s="212">
        <v>203931.17</v>
      </c>
      <c r="E26" s="212">
        <v>152180.2</v>
      </c>
      <c r="F26" s="213">
        <f t="shared" si="1"/>
        <v>-25.376684692192963</v>
      </c>
      <c r="G26" s="214">
        <f t="shared" si="0"/>
        <v>1.1949344794839583</v>
      </c>
      <c r="H26" s="214">
        <f t="shared" si="2"/>
        <v>-12.110846493406658</v>
      </c>
    </row>
    <row r="27" spans="1:8" ht="15">
      <c r="A27" s="211" t="s">
        <v>69</v>
      </c>
      <c r="B27" s="212">
        <v>16116</v>
      </c>
      <c r="C27" s="212">
        <v>16847.7</v>
      </c>
      <c r="D27" s="212">
        <v>16474</v>
      </c>
      <c r="E27" s="212">
        <v>9143</v>
      </c>
      <c r="F27" s="213">
        <f t="shared" si="1"/>
        <v>-44.50042491198252</v>
      </c>
      <c r="G27" s="214">
        <f t="shared" si="0"/>
        <v>0.07179177019035216</v>
      </c>
      <c r="H27" s="214">
        <f t="shared" si="2"/>
        <v>-17.21649306537225</v>
      </c>
    </row>
    <row r="28" spans="1:8" ht="15">
      <c r="A28" s="211" t="s">
        <v>70</v>
      </c>
      <c r="B28" s="212">
        <v>10430</v>
      </c>
      <c r="C28" s="212">
        <v>8072.22</v>
      </c>
      <c r="D28" s="212">
        <v>9541.578</v>
      </c>
      <c r="E28" s="212">
        <v>6865</v>
      </c>
      <c r="F28" s="213">
        <f t="shared" si="1"/>
        <v>-28.05173316195706</v>
      </c>
      <c r="G28" s="214">
        <f t="shared" si="0"/>
        <v>0.05390468143462405</v>
      </c>
      <c r="H28" s="214">
        <f t="shared" si="2"/>
        <v>-13.013455765306148</v>
      </c>
    </row>
    <row r="29" spans="1:8" ht="15">
      <c r="A29" s="207" t="s">
        <v>32</v>
      </c>
      <c r="B29" s="208">
        <f>SUM(B30:B38)</f>
        <v>291405</v>
      </c>
      <c r="C29" s="208">
        <f>SUM(C30:C38)</f>
        <v>319886</v>
      </c>
      <c r="D29" s="208">
        <f>SUM(D30:D38)</f>
        <v>290757.2</v>
      </c>
      <c r="E29" s="208">
        <f>SUM(E30:E38)</f>
        <v>256646.31</v>
      </c>
      <c r="F29" s="209">
        <f t="shared" si="1"/>
        <v>-11.73174387427036</v>
      </c>
      <c r="G29" s="209">
        <f t="shared" si="0"/>
        <v>2.0152130490781888</v>
      </c>
      <c r="H29" s="209">
        <f t="shared" si="2"/>
        <v>-4.14546271539995</v>
      </c>
    </row>
    <row r="30" spans="1:8" ht="15">
      <c r="A30" s="211" t="s">
        <v>33</v>
      </c>
      <c r="B30" s="212">
        <v>76749</v>
      </c>
      <c r="C30" s="212">
        <v>90576</v>
      </c>
      <c r="D30" s="212">
        <v>97979.2</v>
      </c>
      <c r="E30" s="212">
        <v>82827.1</v>
      </c>
      <c r="F30" s="213">
        <f t="shared" si="1"/>
        <v>-15.464608814932145</v>
      </c>
      <c r="G30" s="214">
        <f t="shared" si="0"/>
        <v>0.6503668520981426</v>
      </c>
      <c r="H30" s="214">
        <f t="shared" si="2"/>
        <v>2.573043860099067</v>
      </c>
    </row>
    <row r="31" spans="1:8" ht="15">
      <c r="A31" s="211" t="s">
        <v>35</v>
      </c>
      <c r="B31" s="212">
        <v>51200</v>
      </c>
      <c r="C31" s="212">
        <v>68000</v>
      </c>
      <c r="D31" s="212">
        <v>57238</v>
      </c>
      <c r="E31" s="212">
        <v>57238</v>
      </c>
      <c r="F31" s="213">
        <f t="shared" si="1"/>
        <v>0</v>
      </c>
      <c r="G31" s="214">
        <f t="shared" si="0"/>
        <v>0.4494386243197394</v>
      </c>
      <c r="H31" s="214">
        <f t="shared" si="2"/>
        <v>3.785853965139796</v>
      </c>
    </row>
    <row r="32" spans="1:8" ht="15">
      <c r="A32" s="211" t="s">
        <v>34</v>
      </c>
      <c r="B32" s="212">
        <v>38368</v>
      </c>
      <c r="C32" s="212">
        <v>41928</v>
      </c>
      <c r="D32" s="212">
        <v>35181</v>
      </c>
      <c r="E32" s="212">
        <v>37155.21</v>
      </c>
      <c r="F32" s="213">
        <f t="shared" si="1"/>
        <v>5.6115801142662125</v>
      </c>
      <c r="G32" s="214">
        <f t="shared" si="0"/>
        <v>0.2917465052711664</v>
      </c>
      <c r="H32" s="214">
        <f t="shared" si="2"/>
        <v>-1.064948020269274</v>
      </c>
    </row>
    <row r="33" spans="1:8" ht="15">
      <c r="A33" s="211" t="s">
        <v>36</v>
      </c>
      <c r="B33" s="212">
        <v>33120</v>
      </c>
      <c r="C33" s="212">
        <v>33308</v>
      </c>
      <c r="D33" s="212">
        <v>15390</v>
      </c>
      <c r="E33" s="212">
        <v>15390</v>
      </c>
      <c r="F33" s="213">
        <f t="shared" si="1"/>
        <v>0</v>
      </c>
      <c r="G33" s="214">
        <f t="shared" si="0"/>
        <v>0.12084385248053373</v>
      </c>
      <c r="H33" s="214">
        <f t="shared" si="2"/>
        <v>-22.545004941034396</v>
      </c>
    </row>
    <row r="34" spans="1:8" ht="15">
      <c r="A34" s="211" t="s">
        <v>37</v>
      </c>
      <c r="B34" s="212">
        <v>32790</v>
      </c>
      <c r="C34" s="212">
        <v>32790</v>
      </c>
      <c r="D34" s="212">
        <v>32510</v>
      </c>
      <c r="E34" s="212">
        <v>12690</v>
      </c>
      <c r="F34" s="213">
        <f t="shared" si="1"/>
        <v>-60.96585665948939</v>
      </c>
      <c r="G34" s="214">
        <f t="shared" si="0"/>
        <v>0.09964317660675587</v>
      </c>
      <c r="H34" s="214">
        <f t="shared" si="2"/>
        <v>-27.125866847292237</v>
      </c>
    </row>
    <row r="35" spans="1:8" ht="15">
      <c r="A35" s="211" t="s">
        <v>40</v>
      </c>
      <c r="B35" s="212">
        <v>39270</v>
      </c>
      <c r="C35" s="212">
        <v>35000</v>
      </c>
      <c r="D35" s="212">
        <v>35000</v>
      </c>
      <c r="E35" s="212">
        <v>35000</v>
      </c>
      <c r="F35" s="213">
        <f t="shared" si="1"/>
        <v>0</v>
      </c>
      <c r="G35" s="214">
        <f t="shared" si="0"/>
        <v>0.27482357614156466</v>
      </c>
      <c r="H35" s="214">
        <f t="shared" si="2"/>
        <v>-3.7644097484357153</v>
      </c>
    </row>
    <row r="36" spans="1:8" ht="15">
      <c r="A36" s="211" t="s">
        <v>39</v>
      </c>
      <c r="B36" s="212">
        <v>12787</v>
      </c>
      <c r="C36" s="212">
        <v>12059</v>
      </c>
      <c r="D36" s="212">
        <v>8294</v>
      </c>
      <c r="E36" s="212">
        <v>8294</v>
      </c>
      <c r="F36" s="213">
        <f t="shared" si="1"/>
        <v>0</v>
      </c>
      <c r="G36" s="214">
        <f t="shared" si="0"/>
        <v>0.06512533544337534</v>
      </c>
      <c r="H36" s="214">
        <f t="shared" si="2"/>
        <v>-13.437101788083506</v>
      </c>
    </row>
    <row r="37" spans="1:8" ht="15">
      <c r="A37" s="211" t="s">
        <v>38</v>
      </c>
      <c r="B37" s="212">
        <v>5321</v>
      </c>
      <c r="C37" s="212">
        <v>4425</v>
      </c>
      <c r="D37" s="212">
        <v>7365</v>
      </c>
      <c r="E37" s="212">
        <v>6252</v>
      </c>
      <c r="F37" s="213">
        <f t="shared" si="1"/>
        <v>-15.112016293279018</v>
      </c>
      <c r="G37" s="214">
        <f t="shared" si="0"/>
        <v>0.049091342801058924</v>
      </c>
      <c r="H37" s="214">
        <f t="shared" si="2"/>
        <v>5.521730179269335</v>
      </c>
    </row>
    <row r="38" spans="1:8" ht="15">
      <c r="A38" s="211" t="s">
        <v>41</v>
      </c>
      <c r="B38" s="212">
        <v>1800</v>
      </c>
      <c r="C38" s="212">
        <v>1800</v>
      </c>
      <c r="D38" s="212">
        <v>1800</v>
      </c>
      <c r="E38" s="212">
        <v>1800</v>
      </c>
      <c r="F38" s="213">
        <f t="shared" si="1"/>
        <v>0</v>
      </c>
      <c r="G38" s="214">
        <f t="shared" si="0"/>
        <v>0.014133783915851897</v>
      </c>
      <c r="H38" s="214">
        <f t="shared" si="2"/>
        <v>0</v>
      </c>
    </row>
    <row r="39" spans="1:8" ht="15">
      <c r="A39" s="207" t="s">
        <v>42</v>
      </c>
      <c r="B39" s="208">
        <f>SUM(B40:B47)</f>
        <v>251003</v>
      </c>
      <c r="C39" s="208">
        <f>SUM(C40:C47)</f>
        <v>198480</v>
      </c>
      <c r="D39" s="208">
        <f>SUM(D40:D47)</f>
        <v>221314</v>
      </c>
      <c r="E39" s="208">
        <f>SUM(E40:E47)</f>
        <v>221823</v>
      </c>
      <c r="F39" s="209">
        <f t="shared" si="1"/>
        <v>0.22998996900331914</v>
      </c>
      <c r="G39" s="209">
        <f t="shared" si="0"/>
        <v>1.7417768608700084</v>
      </c>
      <c r="H39" s="209">
        <f t="shared" si="2"/>
        <v>-4.035805836998085</v>
      </c>
    </row>
    <row r="40" spans="1:8" ht="15">
      <c r="A40" s="211" t="s">
        <v>71</v>
      </c>
      <c r="B40" s="212">
        <v>175500</v>
      </c>
      <c r="C40" s="212">
        <v>136425</v>
      </c>
      <c r="D40" s="212">
        <v>151590</v>
      </c>
      <c r="E40" s="212">
        <v>149940</v>
      </c>
      <c r="F40" s="213">
        <f t="shared" si="1"/>
        <v>-1.0884622996239823</v>
      </c>
      <c r="G40" s="214">
        <f t="shared" si="0"/>
        <v>1.177344200190463</v>
      </c>
      <c r="H40" s="214">
        <f t="shared" si="2"/>
        <v>-5.111526098022534</v>
      </c>
    </row>
    <row r="41" spans="1:8" ht="15">
      <c r="A41" s="211" t="s">
        <v>72</v>
      </c>
      <c r="B41" s="212">
        <v>29925</v>
      </c>
      <c r="C41" s="212">
        <v>23595</v>
      </c>
      <c r="D41" s="212">
        <v>23625</v>
      </c>
      <c r="E41" s="212">
        <v>23625</v>
      </c>
      <c r="F41" s="213">
        <f t="shared" si="1"/>
        <v>0</v>
      </c>
      <c r="G41" s="214">
        <f t="shared" si="0"/>
        <v>0.18550591389555615</v>
      </c>
      <c r="H41" s="214">
        <f t="shared" si="2"/>
        <v>-7.577179188459704</v>
      </c>
    </row>
    <row r="42" spans="1:8" ht="15">
      <c r="A42" s="211" t="s">
        <v>73</v>
      </c>
      <c r="B42" s="212">
        <v>30000</v>
      </c>
      <c r="C42" s="212">
        <v>21420</v>
      </c>
      <c r="D42" s="212">
        <v>28392</v>
      </c>
      <c r="E42" s="212">
        <v>30816</v>
      </c>
      <c r="F42" s="213">
        <f t="shared" si="1"/>
        <v>8.537616229923927</v>
      </c>
      <c r="G42" s="214">
        <f t="shared" si="0"/>
        <v>0.24197038063938445</v>
      </c>
      <c r="H42" s="214">
        <f t="shared" si="2"/>
        <v>0.8985682337483203</v>
      </c>
    </row>
    <row r="43" spans="1:8" ht="15">
      <c r="A43" s="211" t="s">
        <v>74</v>
      </c>
      <c r="B43" s="212">
        <v>6850</v>
      </c>
      <c r="C43" s="212">
        <v>7160</v>
      </c>
      <c r="D43" s="212">
        <v>6000</v>
      </c>
      <c r="E43" s="212">
        <v>5760</v>
      </c>
      <c r="F43" s="213">
        <f t="shared" si="1"/>
        <v>-4.0000000000000036</v>
      </c>
      <c r="G43" s="214">
        <f t="shared" si="0"/>
        <v>0.04522810853072607</v>
      </c>
      <c r="H43" s="214">
        <f t="shared" si="2"/>
        <v>-5.613335860243584</v>
      </c>
    </row>
    <row r="44" spans="1:8" ht="15">
      <c r="A44" s="211" t="s">
        <v>50</v>
      </c>
      <c r="B44" s="212">
        <v>1200</v>
      </c>
      <c r="C44" s="212">
        <v>744</v>
      </c>
      <c r="D44" s="212">
        <v>624</v>
      </c>
      <c r="E44" s="212">
        <v>624</v>
      </c>
      <c r="F44" s="213">
        <f t="shared" si="1"/>
        <v>0</v>
      </c>
      <c r="G44" s="214">
        <f t="shared" si="0"/>
        <v>0.0048997117574953244</v>
      </c>
      <c r="H44" s="214">
        <f t="shared" si="2"/>
        <v>-19.585484828218835</v>
      </c>
    </row>
    <row r="45" spans="1:8" ht="15">
      <c r="A45" s="211" t="s">
        <v>47</v>
      </c>
      <c r="B45" s="212">
        <v>2400</v>
      </c>
      <c r="C45" s="212">
        <v>3000</v>
      </c>
      <c r="D45" s="212">
        <v>4755</v>
      </c>
      <c r="E45" s="212">
        <v>4500</v>
      </c>
      <c r="F45" s="213">
        <f t="shared" si="1"/>
        <v>-5.3627760252365935</v>
      </c>
      <c r="G45" s="214">
        <f t="shared" si="0"/>
        <v>0.03533445978962974</v>
      </c>
      <c r="H45" s="214">
        <f t="shared" si="2"/>
        <v>23.31060371652349</v>
      </c>
    </row>
    <row r="46" spans="1:8" ht="15">
      <c r="A46" s="211" t="s">
        <v>75</v>
      </c>
      <c r="B46" s="212">
        <v>2808</v>
      </c>
      <c r="C46" s="212">
        <v>4056</v>
      </c>
      <c r="D46" s="212">
        <v>3708</v>
      </c>
      <c r="E46" s="212">
        <v>3888</v>
      </c>
      <c r="F46" s="213">
        <f t="shared" si="1"/>
        <v>4.854368932038833</v>
      </c>
      <c r="G46" s="214">
        <f t="shared" si="0"/>
        <v>0.030528973258240097</v>
      </c>
      <c r="H46" s="214">
        <f t="shared" si="2"/>
        <v>11.457607795906144</v>
      </c>
    </row>
    <row r="47" spans="1:8" ht="15">
      <c r="A47" s="211" t="s">
        <v>76</v>
      </c>
      <c r="B47" s="212">
        <v>2320</v>
      </c>
      <c r="C47" s="212">
        <v>2080</v>
      </c>
      <c r="D47" s="212">
        <v>2620</v>
      </c>
      <c r="E47" s="212">
        <v>2670</v>
      </c>
      <c r="F47" s="213">
        <f t="shared" si="1"/>
        <v>1.9083969465648831</v>
      </c>
      <c r="G47" s="214">
        <f t="shared" si="0"/>
        <v>0.02096511280851365</v>
      </c>
      <c r="H47" s="214">
        <f t="shared" si="2"/>
        <v>4.795127927625753</v>
      </c>
    </row>
    <row r="48" spans="1:8" ht="15">
      <c r="A48" s="17" t="s">
        <v>51</v>
      </c>
      <c r="B48" s="215">
        <f>B5+B13+B25+B29+B39</f>
        <v>12334469</v>
      </c>
      <c r="C48" s="215">
        <f>C5+C13+C25+C29+C39</f>
        <v>11830298.86</v>
      </c>
      <c r="D48" s="215">
        <f>D5+D13+D25+D29+D39</f>
        <v>12647716.815391304</v>
      </c>
      <c r="E48" s="215">
        <f>E5+E13+E25+E29+E39</f>
        <v>12735443.040000001</v>
      </c>
      <c r="F48" s="216">
        <f t="shared" si="1"/>
        <v>0.6936131310430804</v>
      </c>
      <c r="G48" s="216">
        <f t="shared" si="0"/>
        <v>100</v>
      </c>
      <c r="H48" s="216">
        <f t="shared" si="2"/>
        <v>1.0720792292688408</v>
      </c>
    </row>
    <row r="49" spans="1:8" ht="15">
      <c r="A49" s="222" t="s">
        <v>77</v>
      </c>
      <c r="B49" s="222"/>
      <c r="C49" s="222"/>
      <c r="D49" s="222"/>
      <c r="E49" s="222"/>
      <c r="F49" s="222"/>
      <c r="G49" s="222"/>
      <c r="H49" s="221"/>
    </row>
    <row r="50" spans="1:8" ht="30" customHeight="1">
      <c r="A50" s="222" t="s">
        <v>78</v>
      </c>
      <c r="B50" s="222"/>
      <c r="C50" s="222"/>
      <c r="D50" s="222"/>
      <c r="E50" s="222"/>
      <c r="F50" s="222"/>
      <c r="G50" s="222"/>
      <c r="H50" s="221"/>
    </row>
    <row r="51" spans="1:8" ht="15">
      <c r="A51" s="222" t="s">
        <v>79</v>
      </c>
      <c r="B51" s="222"/>
      <c r="C51" s="222"/>
      <c r="D51" s="222"/>
      <c r="E51" s="222"/>
      <c r="F51" s="222"/>
      <c r="G51" s="222"/>
      <c r="H51" s="221"/>
    </row>
  </sheetData>
  <sheetProtection/>
  <mergeCells count="6">
    <mergeCell ref="A51:H51"/>
    <mergeCell ref="A1:H1"/>
    <mergeCell ref="A2:H2"/>
    <mergeCell ref="A3:H3"/>
    <mergeCell ref="A49:H49"/>
    <mergeCell ref="A50:H50"/>
  </mergeCells>
  <printOptions horizontalCentered="1"/>
  <pageMargins left="0.7086614173228347" right="0.7086614173228347" top="0.7480314960629921" bottom="0.7480314960629921" header="0.31496062992125984" footer="0.31496062992125984"/>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45"/>
  <sheetViews>
    <sheetView showGridLines="0" zoomScalePageLayoutView="0" workbookViewId="0" topLeftCell="A1">
      <pane xSplit="1" ySplit="4" topLeftCell="B5" activePane="bottomRight" state="frozen"/>
      <selection pane="topLeft" activeCell="A6" sqref="A6"/>
      <selection pane="topRight" activeCell="A6" sqref="A6"/>
      <selection pane="bottomLeft" activeCell="A6" sqref="A6"/>
      <selection pane="bottomRight" activeCell="A6" sqref="A6"/>
    </sheetView>
  </sheetViews>
  <sheetFormatPr defaultColWidth="11.00390625" defaultRowHeight="12.75"/>
  <cols>
    <col min="1" max="1" width="16.75390625" style="22" customWidth="1"/>
    <col min="2" max="5" width="9.875" style="22" customWidth="1"/>
    <col min="6" max="7" width="12.625" style="22" customWidth="1"/>
    <col min="8" max="8" width="1.875" style="22" customWidth="1"/>
    <col min="9" max="9" width="8.375" style="22" hidden="1" customWidth="1"/>
    <col min="10" max="13" width="9.25390625" style="22" customWidth="1"/>
    <col min="14" max="15" width="11.375" style="22" customWidth="1"/>
    <col min="16" max="16384" width="11.00390625" style="22" customWidth="1"/>
  </cols>
  <sheetData>
    <row r="1" spans="1:15" ht="15">
      <c r="A1" s="226" t="s">
        <v>82</v>
      </c>
      <c r="B1" s="227"/>
      <c r="C1" s="227"/>
      <c r="D1" s="227"/>
      <c r="E1" s="227"/>
      <c r="F1" s="227"/>
      <c r="G1" s="227"/>
      <c r="H1" s="227"/>
      <c r="I1" s="227"/>
      <c r="J1" s="227"/>
      <c r="K1" s="227"/>
      <c r="L1" s="227"/>
      <c r="M1" s="227"/>
      <c r="N1" s="227"/>
      <c r="O1" s="227"/>
    </row>
    <row r="2" spans="1:15" ht="19.5" customHeight="1">
      <c r="A2" s="226" t="s">
        <v>83</v>
      </c>
      <c r="B2" s="226"/>
      <c r="C2" s="226"/>
      <c r="D2" s="226"/>
      <c r="E2" s="226"/>
      <c r="F2" s="226"/>
      <c r="G2" s="226"/>
      <c r="H2" s="226"/>
      <c r="I2" s="228"/>
      <c r="J2" s="228"/>
      <c r="K2" s="228"/>
      <c r="L2" s="228"/>
      <c r="M2" s="228"/>
      <c r="N2" s="228"/>
      <c r="O2" s="228"/>
    </row>
    <row r="3" spans="1:15" ht="19.5" customHeight="1">
      <c r="A3" s="229" t="s">
        <v>84</v>
      </c>
      <c r="B3" s="230" t="s">
        <v>85</v>
      </c>
      <c r="C3" s="230"/>
      <c r="D3" s="230"/>
      <c r="E3" s="230"/>
      <c r="F3" s="230"/>
      <c r="G3" s="230"/>
      <c r="H3" s="23"/>
      <c r="I3" s="231" t="s">
        <v>86</v>
      </c>
      <c r="J3" s="231"/>
      <c r="K3" s="231"/>
      <c r="L3" s="231"/>
      <c r="M3" s="231"/>
      <c r="N3" s="231"/>
      <c r="O3" s="231"/>
    </row>
    <row r="4" spans="1:15" ht="45">
      <c r="A4" s="229"/>
      <c r="B4" s="24" t="s">
        <v>87</v>
      </c>
      <c r="C4" s="24" t="s">
        <v>88</v>
      </c>
      <c r="D4" s="24" t="s">
        <v>89</v>
      </c>
      <c r="E4" s="24" t="s">
        <v>90</v>
      </c>
      <c r="F4" s="3" t="s">
        <v>91</v>
      </c>
      <c r="G4" s="3" t="s">
        <v>92</v>
      </c>
      <c r="H4" s="25"/>
      <c r="I4" s="26" t="s">
        <v>93</v>
      </c>
      <c r="J4" s="24" t="s">
        <v>87</v>
      </c>
      <c r="K4" s="24" t="s">
        <v>88</v>
      </c>
      <c r="L4" s="24" t="s">
        <v>89</v>
      </c>
      <c r="M4" s="24" t="s">
        <v>90</v>
      </c>
      <c r="N4" s="3" t="s">
        <v>91</v>
      </c>
      <c r="O4" s="3" t="s">
        <v>92</v>
      </c>
    </row>
    <row r="5" spans="1:15" ht="15">
      <c r="A5" s="27" t="s">
        <v>94</v>
      </c>
      <c r="B5" s="6">
        <f>SUM(B6:B14)</f>
        <v>24968.21</v>
      </c>
      <c r="C5" s="6">
        <f>SUM(C6:C14)</f>
        <v>23931.760000000002</v>
      </c>
      <c r="D5" s="6">
        <f>SUM(D6:D14)</f>
        <v>22788.29</v>
      </c>
      <c r="E5" s="6">
        <f>SUM(E6:E14)</f>
        <v>25024.559999999998</v>
      </c>
      <c r="F5" s="28">
        <f aca="true" t="shared" si="0" ref="F5:F14">((E5/B5)-1)*100</f>
        <v>0.2256869835683073</v>
      </c>
      <c r="G5" s="28">
        <f>E5/$E$43*100</f>
        <v>53.90261004580952</v>
      </c>
      <c r="H5" s="29"/>
      <c r="I5" s="30">
        <f>SUM(I6:I14)</f>
        <v>71502.23554657359</v>
      </c>
      <c r="J5" s="6">
        <f>SUM(J6:J14)</f>
        <v>90494.09046860047</v>
      </c>
      <c r="K5" s="6">
        <f>SUM(K6:K14)</f>
        <v>88786.8296</v>
      </c>
      <c r="L5" s="6">
        <f>SUM(L6:L14)</f>
        <v>86139.73619999997</v>
      </c>
      <c r="M5" s="6">
        <f>SUM(M6:M14)</f>
        <v>94884.97679999997</v>
      </c>
      <c r="N5" s="31">
        <f>+((M5/L5)-1)*100</f>
        <v>10.152388416531988</v>
      </c>
      <c r="O5" s="31">
        <f>+M5/$M$43*100</f>
        <v>52.91104594386916</v>
      </c>
    </row>
    <row r="6" spans="1:15" ht="15">
      <c r="A6" s="32" t="s">
        <v>95</v>
      </c>
      <c r="B6" s="10">
        <v>225.5</v>
      </c>
      <c r="C6" s="10">
        <v>170.1</v>
      </c>
      <c r="D6" s="10">
        <v>351.2</v>
      </c>
      <c r="E6" s="10">
        <v>541</v>
      </c>
      <c r="F6" s="34">
        <f t="shared" si="0"/>
        <v>139.91130820399113</v>
      </c>
      <c r="G6" s="34">
        <f aca="true" t="shared" si="1" ref="G6:G43">E6/$E$43*100</f>
        <v>1.1653076831234177</v>
      </c>
      <c r="H6" s="35"/>
      <c r="I6" s="33">
        <v>284.46203965381136</v>
      </c>
      <c r="J6" s="10">
        <v>817.2959695816965</v>
      </c>
      <c r="K6" s="10">
        <v>631.071</v>
      </c>
      <c r="L6" s="10">
        <v>1327.5359999999998</v>
      </c>
      <c r="M6" s="10">
        <v>2337.1200000000003</v>
      </c>
      <c r="N6" s="34">
        <f aca="true" t="shared" si="2" ref="N6:N43">+((M6/L6)-1)*100</f>
        <v>76.04946306540845</v>
      </c>
      <c r="O6" s="34">
        <f aca="true" t="shared" si="3" ref="O6:O43">+M6/$M$43*100</f>
        <v>1.3032565097948736</v>
      </c>
    </row>
    <row r="7" spans="1:15" ht="15">
      <c r="A7" s="32" t="s">
        <v>96</v>
      </c>
      <c r="B7" s="10">
        <v>6154.34</v>
      </c>
      <c r="C7" s="10">
        <v>6758.279999999999</v>
      </c>
      <c r="D7" s="10">
        <v>5718.83</v>
      </c>
      <c r="E7" s="10">
        <v>6232.67</v>
      </c>
      <c r="F7" s="34">
        <f t="shared" si="0"/>
        <v>1.272760360981029</v>
      </c>
      <c r="G7" s="34">
        <f t="shared" si="1"/>
        <v>13.425098405495067</v>
      </c>
      <c r="H7" s="35"/>
      <c r="I7" s="33">
        <v>21747.989572156475</v>
      </c>
      <c r="J7" s="10">
        <v>22305.619855589433</v>
      </c>
      <c r="K7" s="10">
        <v>25073.218799999995</v>
      </c>
      <c r="L7" s="10">
        <v>21617.177399999997</v>
      </c>
      <c r="M7" s="10">
        <v>23559.492599999998</v>
      </c>
      <c r="N7" s="34">
        <f t="shared" si="2"/>
        <v>8.985054635301282</v>
      </c>
      <c r="O7" s="34">
        <f t="shared" si="3"/>
        <v>13.13756336791185</v>
      </c>
    </row>
    <row r="8" spans="1:15" ht="15">
      <c r="A8" s="32" t="s">
        <v>97</v>
      </c>
      <c r="B8" s="10">
        <v>3447.82</v>
      </c>
      <c r="C8" s="10">
        <v>2430.52</v>
      </c>
      <c r="D8" s="10">
        <v>2702.07</v>
      </c>
      <c r="E8" s="10">
        <v>2741.7200000000003</v>
      </c>
      <c r="F8" s="34">
        <f t="shared" si="0"/>
        <v>-20.47960740409882</v>
      </c>
      <c r="G8" s="34">
        <f t="shared" si="1"/>
        <v>5.90563286686347</v>
      </c>
      <c r="H8" s="35"/>
      <c r="I8" s="33">
        <v>10283.999444574038</v>
      </c>
      <c r="J8" s="10">
        <v>12496.18354697634</v>
      </c>
      <c r="K8" s="10">
        <v>9017.2292</v>
      </c>
      <c r="L8" s="10">
        <v>10213.8246</v>
      </c>
      <c r="M8" s="10">
        <v>10363.7016</v>
      </c>
      <c r="N8" s="34">
        <f t="shared" si="2"/>
        <v>1.4673935168223018</v>
      </c>
      <c r="O8" s="34">
        <f t="shared" si="3"/>
        <v>5.779147658559058</v>
      </c>
    </row>
    <row r="9" spans="1:15" ht="15">
      <c r="A9" s="32" t="s">
        <v>98</v>
      </c>
      <c r="B9" s="10">
        <v>1431.0500000000002</v>
      </c>
      <c r="C9" s="10">
        <v>1733.6</v>
      </c>
      <c r="D9" s="10">
        <v>1042.98</v>
      </c>
      <c r="E9" s="10">
        <v>2139.01</v>
      </c>
      <c r="F9" s="34">
        <f t="shared" si="0"/>
        <v>49.47136717794627</v>
      </c>
      <c r="G9" s="34">
        <f t="shared" si="1"/>
        <v>4.607402564284329</v>
      </c>
      <c r="H9" s="35"/>
      <c r="I9" s="33">
        <v>3435.975174313062</v>
      </c>
      <c r="J9" s="10">
        <v>5186.658081019454</v>
      </c>
      <c r="K9" s="10">
        <v>6431.656</v>
      </c>
      <c r="L9" s="10">
        <v>3942.4644</v>
      </c>
      <c r="M9" s="10">
        <v>8085.4578</v>
      </c>
      <c r="N9" s="34">
        <f t="shared" si="2"/>
        <v>105.08638708316558</v>
      </c>
      <c r="O9" s="34">
        <f t="shared" si="3"/>
        <v>4.508722492863753</v>
      </c>
    </row>
    <row r="10" spans="1:15" ht="15">
      <c r="A10" s="32" t="s">
        <v>99</v>
      </c>
      <c r="B10" s="10">
        <v>230.8</v>
      </c>
      <c r="C10" s="10">
        <v>228</v>
      </c>
      <c r="D10" s="10">
        <v>228</v>
      </c>
      <c r="E10" s="10">
        <v>140</v>
      </c>
      <c r="F10" s="34">
        <f t="shared" si="0"/>
        <v>-39.34142114384749</v>
      </c>
      <c r="G10" s="34">
        <f t="shared" si="1"/>
        <v>0.3015583653184445</v>
      </c>
      <c r="H10" s="35"/>
      <c r="I10" s="33">
        <v>458.8097413771151</v>
      </c>
      <c r="J10" s="10">
        <v>836.5051431461443</v>
      </c>
      <c r="K10" s="10">
        <v>845.88</v>
      </c>
      <c r="L10" s="10">
        <v>861.8399999999999</v>
      </c>
      <c r="M10" s="10">
        <v>529.1999999999999</v>
      </c>
      <c r="N10" s="34">
        <f t="shared" si="2"/>
        <v>-38.59649122807017</v>
      </c>
      <c r="O10" s="34">
        <f t="shared" si="3"/>
        <v>0.2950996718112236</v>
      </c>
    </row>
    <row r="11" spans="1:15" ht="15">
      <c r="A11" s="32" t="s">
        <v>100</v>
      </c>
      <c r="B11" s="10">
        <v>8658.949999999999</v>
      </c>
      <c r="C11" s="10">
        <v>9115.960000000003</v>
      </c>
      <c r="D11" s="10">
        <v>9380.26</v>
      </c>
      <c r="E11" s="10">
        <v>7453.469999999999</v>
      </c>
      <c r="F11" s="34">
        <f t="shared" si="0"/>
        <v>-13.921780354430958</v>
      </c>
      <c r="G11" s="34">
        <f t="shared" si="1"/>
        <v>16.0546873510719</v>
      </c>
      <c r="H11" s="35"/>
      <c r="I11" s="33">
        <v>25221.994976143684</v>
      </c>
      <c r="J11" s="10">
        <v>31383.259138844474</v>
      </c>
      <c r="K11" s="10">
        <v>33820.21160000001</v>
      </c>
      <c r="L11" s="10">
        <v>35457.3828</v>
      </c>
      <c r="M11" s="10">
        <v>28174.116599999998</v>
      </c>
      <c r="N11" s="34">
        <f t="shared" si="2"/>
        <v>-20.540901851334613</v>
      </c>
      <c r="O11" s="34">
        <f t="shared" si="3"/>
        <v>15.710832506105717</v>
      </c>
    </row>
    <row r="12" spans="1:15" ht="15">
      <c r="A12" s="32" t="s">
        <v>101</v>
      </c>
      <c r="B12" s="10">
        <v>2318.13</v>
      </c>
      <c r="C12" s="10">
        <v>1427.3000000000002</v>
      </c>
      <c r="D12" s="10">
        <v>982.4</v>
      </c>
      <c r="E12" s="10">
        <v>2381</v>
      </c>
      <c r="F12" s="34">
        <f t="shared" si="0"/>
        <v>2.7120998390944395</v>
      </c>
      <c r="G12" s="34">
        <f t="shared" si="1"/>
        <v>5.12864619873726</v>
      </c>
      <c r="H12" s="35"/>
      <c r="I12" s="33">
        <v>3439.033905922242</v>
      </c>
      <c r="J12" s="10">
        <v>8401.766323576134</v>
      </c>
      <c r="K12" s="10">
        <v>5295.283</v>
      </c>
      <c r="L12" s="10">
        <v>3713.4719999999998</v>
      </c>
      <c r="M12" s="10">
        <v>9000.18</v>
      </c>
      <c r="N12" s="34">
        <f t="shared" si="2"/>
        <v>142.36563517915312</v>
      </c>
      <c r="O12" s="34">
        <f t="shared" si="3"/>
        <v>5.0188022755894535</v>
      </c>
    </row>
    <row r="13" spans="1:15" ht="15">
      <c r="A13" s="32" t="s">
        <v>102</v>
      </c>
      <c r="B13" s="10">
        <v>989</v>
      </c>
      <c r="C13" s="10">
        <v>894</v>
      </c>
      <c r="D13" s="10">
        <v>914.5999999999999</v>
      </c>
      <c r="E13" s="10">
        <v>1391.5</v>
      </c>
      <c r="F13" s="34">
        <f t="shared" si="0"/>
        <v>40.697674418604656</v>
      </c>
      <c r="G13" s="34">
        <f t="shared" si="1"/>
        <v>2.997274752432968</v>
      </c>
      <c r="H13" s="35"/>
      <c r="I13" s="33">
        <v>2450.383878021481</v>
      </c>
      <c r="J13" s="10">
        <v>3584.5042745733826</v>
      </c>
      <c r="K13" s="10">
        <v>3316.74</v>
      </c>
      <c r="L13" s="10">
        <v>3457.1879999999996</v>
      </c>
      <c r="M13" s="10">
        <v>5259.87</v>
      </c>
      <c r="N13" s="34">
        <f t="shared" si="2"/>
        <v>52.14301333916467</v>
      </c>
      <c r="O13" s="34">
        <f t="shared" si="3"/>
        <v>2.9330799523236974</v>
      </c>
    </row>
    <row r="14" spans="1:15" ht="15">
      <c r="A14" s="32" t="s">
        <v>103</v>
      </c>
      <c r="B14" s="10">
        <v>1512.62</v>
      </c>
      <c r="C14" s="10">
        <v>1174</v>
      </c>
      <c r="D14" s="10">
        <v>1467.9499999999998</v>
      </c>
      <c r="E14" s="10">
        <v>2004.19</v>
      </c>
      <c r="F14" s="34">
        <f t="shared" si="0"/>
        <v>32.49791752059341</v>
      </c>
      <c r="G14" s="34">
        <f t="shared" si="1"/>
        <v>4.317001858482667</v>
      </c>
      <c r="H14" s="35"/>
      <c r="I14" s="33">
        <v>4179.586814411676</v>
      </c>
      <c r="J14" s="10">
        <v>5482.298135293417</v>
      </c>
      <c r="K14" s="10">
        <v>4355.54</v>
      </c>
      <c r="L14" s="10">
        <v>5548.850999999999</v>
      </c>
      <c r="M14" s="10">
        <v>7575.8382</v>
      </c>
      <c r="N14" s="34">
        <f t="shared" si="2"/>
        <v>36.52985455907902</v>
      </c>
      <c r="O14" s="34">
        <f t="shared" si="3"/>
        <v>4.224541508909545</v>
      </c>
    </row>
    <row r="15" spans="1:15" ht="15">
      <c r="A15" s="36"/>
      <c r="B15" s="33"/>
      <c r="C15" s="33"/>
      <c r="D15" s="33"/>
      <c r="E15" s="33"/>
      <c r="F15" s="34"/>
      <c r="G15" s="34"/>
      <c r="H15" s="37"/>
      <c r="I15" s="38"/>
      <c r="J15" s="38"/>
      <c r="K15" s="38"/>
      <c r="L15" s="38"/>
      <c r="M15" s="38"/>
      <c r="N15" s="34"/>
      <c r="O15" s="34"/>
    </row>
    <row r="16" spans="1:15" ht="15">
      <c r="A16" s="27" t="s">
        <v>104</v>
      </c>
      <c r="B16" s="6">
        <f>SUM(B17:B23)</f>
        <v>7397.8</v>
      </c>
      <c r="C16" s="6">
        <f>SUM(C17:C23)</f>
        <v>6271.5</v>
      </c>
      <c r="D16" s="6">
        <f>SUM(D17:D23)</f>
        <v>5655.88</v>
      </c>
      <c r="E16" s="6">
        <f>SUM(E17:E23)</f>
        <v>5843.500000000001</v>
      </c>
      <c r="F16" s="31">
        <f>((E16/B16)-1)*100</f>
        <v>-21.010300359566347</v>
      </c>
      <c r="G16" s="31">
        <f t="shared" si="1"/>
        <v>12.586830769559507</v>
      </c>
      <c r="H16" s="29"/>
      <c r="I16" s="39">
        <f>SUM(I17:I23)</f>
        <v>23491.738476643666</v>
      </c>
      <c r="J16" s="6">
        <f>SUM(J17:J23)</f>
        <v>26812.381923598554</v>
      </c>
      <c r="K16" s="6">
        <f>SUM(K17:K23)</f>
        <v>23267.265000000003</v>
      </c>
      <c r="L16" s="6">
        <f>SUM(L17:L23)</f>
        <v>21379.2264</v>
      </c>
      <c r="M16" s="6">
        <f>SUM(M17:M23)</f>
        <v>22088.43</v>
      </c>
      <c r="N16" s="31">
        <f t="shared" si="2"/>
        <v>3.317255670205177</v>
      </c>
      <c r="O16" s="31">
        <f t="shared" si="3"/>
        <v>12.317249515920608</v>
      </c>
    </row>
    <row r="17" spans="1:15" ht="15">
      <c r="A17" s="32" t="s">
        <v>105</v>
      </c>
      <c r="B17" s="10">
        <v>1536.1</v>
      </c>
      <c r="C17" s="10">
        <v>1317.7</v>
      </c>
      <c r="D17" s="10">
        <v>1162.1</v>
      </c>
      <c r="E17" s="10">
        <v>1069.6000000000001</v>
      </c>
      <c r="F17" s="34">
        <f>((E17/B17)-1)*100</f>
        <v>-30.369116593971736</v>
      </c>
      <c r="G17" s="34">
        <f t="shared" si="1"/>
        <v>2.303905911032916</v>
      </c>
      <c r="H17" s="35"/>
      <c r="I17" s="33">
        <v>3875.752807899719</v>
      </c>
      <c r="J17" s="10">
        <v>5567.398398556292</v>
      </c>
      <c r="K17" s="10">
        <v>4888.667</v>
      </c>
      <c r="L17" s="10">
        <v>4392.737999999999</v>
      </c>
      <c r="M17" s="10">
        <v>4043.088</v>
      </c>
      <c r="N17" s="34">
        <f t="shared" si="2"/>
        <v>-7.959728078478601</v>
      </c>
      <c r="O17" s="34">
        <f t="shared" si="3"/>
        <v>2.2545614926377486</v>
      </c>
    </row>
    <row r="18" spans="1:15" ht="15">
      <c r="A18" s="32" t="s">
        <v>106</v>
      </c>
      <c r="B18" s="10">
        <v>130</v>
      </c>
      <c r="C18" s="10">
        <v>70</v>
      </c>
      <c r="D18" s="10">
        <v>70</v>
      </c>
      <c r="E18" s="10">
        <v>0</v>
      </c>
      <c r="F18" s="34">
        <f>((E18/B18)-1)*100</f>
        <v>-100</v>
      </c>
      <c r="G18" s="34">
        <f t="shared" si="1"/>
        <v>0</v>
      </c>
      <c r="H18" s="35"/>
      <c r="I18" s="33">
        <v>0</v>
      </c>
      <c r="J18" s="10">
        <v>471.16840818457</v>
      </c>
      <c r="K18" s="10">
        <v>259.7</v>
      </c>
      <c r="L18" s="10">
        <v>264.59999999999997</v>
      </c>
      <c r="M18" s="10">
        <v>0</v>
      </c>
      <c r="N18" s="34">
        <f t="shared" si="2"/>
        <v>-100</v>
      </c>
      <c r="O18" s="34">
        <f t="shared" si="3"/>
        <v>0</v>
      </c>
    </row>
    <row r="19" spans="1:15" ht="15">
      <c r="A19" s="32" t="s">
        <v>107</v>
      </c>
      <c r="B19" s="10">
        <v>663.1</v>
      </c>
      <c r="C19" s="10">
        <v>726.1</v>
      </c>
      <c r="D19" s="10">
        <v>875</v>
      </c>
      <c r="E19" s="10">
        <v>909.5</v>
      </c>
      <c r="F19" s="34">
        <f>((E19/B19)-1)*100</f>
        <v>37.15879957774091</v>
      </c>
      <c r="G19" s="34">
        <f t="shared" si="1"/>
        <v>1.9590523804080378</v>
      </c>
      <c r="H19" s="35"/>
      <c r="I19" s="33">
        <v>1720.366600630338</v>
      </c>
      <c r="J19" s="10">
        <v>2403.321318978372</v>
      </c>
      <c r="K19" s="10">
        <v>2693.831</v>
      </c>
      <c r="L19" s="10">
        <v>3307.5</v>
      </c>
      <c r="M19" s="10">
        <v>3437.91</v>
      </c>
      <c r="N19" s="34">
        <f t="shared" si="2"/>
        <v>3.942857142857137</v>
      </c>
      <c r="O19" s="34">
        <f t="shared" si="3"/>
        <v>1.9170939393736277</v>
      </c>
    </row>
    <row r="20" spans="1:15" ht="15">
      <c r="A20" s="32" t="s">
        <v>108</v>
      </c>
      <c r="B20" s="10">
        <v>0</v>
      </c>
      <c r="C20" s="10">
        <v>0</v>
      </c>
      <c r="D20" s="10"/>
      <c r="E20" s="10">
        <v>0</v>
      </c>
      <c r="F20" s="34"/>
      <c r="G20" s="34">
        <f t="shared" si="1"/>
        <v>0</v>
      </c>
      <c r="H20" s="35"/>
      <c r="I20" s="33">
        <v>0</v>
      </c>
      <c r="J20" s="10">
        <v>0</v>
      </c>
      <c r="K20" s="10">
        <v>0</v>
      </c>
      <c r="L20" s="10">
        <v>0</v>
      </c>
      <c r="M20" s="10">
        <v>0</v>
      </c>
      <c r="N20" s="34"/>
      <c r="O20" s="34">
        <f t="shared" si="3"/>
        <v>0</v>
      </c>
    </row>
    <row r="21" spans="1:15" ht="15">
      <c r="A21" s="32" t="s">
        <v>109</v>
      </c>
      <c r="B21" s="10">
        <v>0</v>
      </c>
      <c r="C21" s="10">
        <v>55</v>
      </c>
      <c r="D21" s="10">
        <v>0</v>
      </c>
      <c r="E21" s="10">
        <v>132</v>
      </c>
      <c r="F21" s="34"/>
      <c r="G21" s="34">
        <f t="shared" si="1"/>
        <v>0.2843264587288191</v>
      </c>
      <c r="H21" s="35"/>
      <c r="I21" s="33">
        <v>0</v>
      </c>
      <c r="J21" s="10">
        <v>0</v>
      </c>
      <c r="K21" s="10">
        <v>204.05</v>
      </c>
      <c r="L21" s="10">
        <v>0</v>
      </c>
      <c r="M21" s="10">
        <v>498.96</v>
      </c>
      <c r="N21" s="34"/>
      <c r="O21" s="34">
        <f t="shared" si="3"/>
        <v>0.27823683342201083</v>
      </c>
    </row>
    <row r="22" spans="1:15" ht="15">
      <c r="A22" s="32" t="s">
        <v>110</v>
      </c>
      <c r="B22" s="10">
        <v>3798.6000000000004</v>
      </c>
      <c r="C22" s="10">
        <v>3164.8</v>
      </c>
      <c r="D22" s="10">
        <v>2765.9</v>
      </c>
      <c r="E22" s="10">
        <v>3050.8</v>
      </c>
      <c r="F22" s="34">
        <f>((E22/B22)-1)*100</f>
        <v>-19.686200179013326</v>
      </c>
      <c r="G22" s="34">
        <f t="shared" si="1"/>
        <v>6.571387577953647</v>
      </c>
      <c r="H22" s="35"/>
      <c r="I22" s="33">
        <v>13738.802811236948</v>
      </c>
      <c r="J22" s="10">
        <v>13767.540887153136</v>
      </c>
      <c r="K22" s="10">
        <v>11741.408000000001</v>
      </c>
      <c r="L22" s="10">
        <v>10455.101999999999</v>
      </c>
      <c r="M22" s="10">
        <v>11532.024</v>
      </c>
      <c r="N22" s="34">
        <f t="shared" si="2"/>
        <v>10.30044470154381</v>
      </c>
      <c r="O22" s="34">
        <f t="shared" si="3"/>
        <v>6.430643419726293</v>
      </c>
    </row>
    <row r="23" spans="1:15" ht="15">
      <c r="A23" s="32" t="s">
        <v>111</v>
      </c>
      <c r="B23" s="10">
        <v>1270</v>
      </c>
      <c r="C23" s="10">
        <v>937.9</v>
      </c>
      <c r="D23" s="10">
        <v>782.88</v>
      </c>
      <c r="E23" s="10">
        <v>681.6</v>
      </c>
      <c r="F23" s="34">
        <f>((E23/B23)-1)*100</f>
        <v>-46.33070866141732</v>
      </c>
      <c r="G23" s="34">
        <f t="shared" si="1"/>
        <v>1.4681584414360842</v>
      </c>
      <c r="H23" s="35"/>
      <c r="I23" s="33">
        <v>4156.816256876662</v>
      </c>
      <c r="J23" s="10">
        <v>4602.952910726184</v>
      </c>
      <c r="K23" s="10">
        <v>3479.609</v>
      </c>
      <c r="L23" s="10">
        <v>2959.2864</v>
      </c>
      <c r="M23" s="10">
        <v>2576.448</v>
      </c>
      <c r="N23" s="34">
        <f t="shared" si="2"/>
        <v>-12.936848559166158</v>
      </c>
      <c r="O23" s="34">
        <f t="shared" si="3"/>
        <v>1.4367138307609286</v>
      </c>
    </row>
    <row r="24" spans="1:15" ht="15">
      <c r="A24" s="36"/>
      <c r="B24" s="10"/>
      <c r="C24" s="10"/>
      <c r="D24" s="10"/>
      <c r="E24" s="10"/>
      <c r="F24" s="34"/>
      <c r="G24" s="34"/>
      <c r="H24" s="37"/>
      <c r="I24" s="38"/>
      <c r="J24" s="10"/>
      <c r="K24" s="10"/>
      <c r="L24" s="10"/>
      <c r="M24" s="10"/>
      <c r="N24" s="34"/>
      <c r="O24" s="34"/>
    </row>
    <row r="25" spans="1:15" ht="15">
      <c r="A25" s="40" t="s">
        <v>112</v>
      </c>
      <c r="B25" s="6">
        <f>SUM(B26:B29)</f>
        <v>15102.550000000001</v>
      </c>
      <c r="C25" s="6">
        <f>SUM(C26:C29)</f>
        <v>11707.4</v>
      </c>
      <c r="D25" s="6">
        <f>SUM(D26:D29)</f>
        <v>9970.6</v>
      </c>
      <c r="E25" s="6">
        <f>SUM(E26:E29)</f>
        <v>8985.810000000001</v>
      </c>
      <c r="F25" s="31">
        <f>((E25/B25)-1)*100</f>
        <v>-40.50137228481282</v>
      </c>
      <c r="G25" s="31">
        <f t="shared" si="1"/>
        <v>19.35532981901523</v>
      </c>
      <c r="H25" s="6"/>
      <c r="I25" s="6">
        <f>SUM(I26:I29)</f>
        <v>49487.72849353717</v>
      </c>
      <c r="J25" s="6">
        <f>SUM(J26:J29)</f>
        <v>54737.26494636829</v>
      </c>
      <c r="K25" s="6">
        <f>SUM(K26:K29)</f>
        <v>43434.454</v>
      </c>
      <c r="L25" s="6">
        <f>SUM(L26:L29)</f>
        <v>37688.867999999995</v>
      </c>
      <c r="M25" s="6">
        <f>SUM(M26:M29)</f>
        <v>33966.3618</v>
      </c>
      <c r="N25" s="31">
        <f t="shared" si="2"/>
        <v>-9.876938198302998</v>
      </c>
      <c r="O25" s="31">
        <f t="shared" si="3"/>
        <v>18.940782728271508</v>
      </c>
    </row>
    <row r="26" spans="1:15" ht="15">
      <c r="A26" s="32" t="s">
        <v>113</v>
      </c>
      <c r="B26" s="10">
        <v>110.5</v>
      </c>
      <c r="C26" s="10">
        <v>101</v>
      </c>
      <c r="D26" s="10">
        <v>92.5</v>
      </c>
      <c r="E26" s="10">
        <v>93.8</v>
      </c>
      <c r="F26" s="34">
        <f>((E26/B26)-1)*100</f>
        <v>-15.113122171945703</v>
      </c>
      <c r="G26" s="34">
        <f t="shared" si="1"/>
        <v>0.2020441047633578</v>
      </c>
      <c r="H26" s="10"/>
      <c r="I26" s="10">
        <v>726.9585457819624</v>
      </c>
      <c r="J26" s="10">
        <v>400.4931469568845</v>
      </c>
      <c r="K26" s="10">
        <v>374.71</v>
      </c>
      <c r="L26" s="10">
        <v>349.65</v>
      </c>
      <c r="M26" s="10">
        <v>354.56399999999996</v>
      </c>
      <c r="N26" s="34">
        <f t="shared" si="2"/>
        <v>1.405405405405391</v>
      </c>
      <c r="O26" s="34">
        <f t="shared" si="3"/>
        <v>0.19771678011351979</v>
      </c>
    </row>
    <row r="27" spans="1:15" ht="15">
      <c r="A27" s="32" t="s">
        <v>114</v>
      </c>
      <c r="B27" s="10">
        <v>4853.1</v>
      </c>
      <c r="C27" s="10">
        <v>3879.8999999999996</v>
      </c>
      <c r="D27" s="10">
        <v>3529.8</v>
      </c>
      <c r="E27" s="10">
        <v>2941.2999999999997</v>
      </c>
      <c r="F27" s="34">
        <f>((E27/B27)-1)*100</f>
        <v>-39.39337742885991</v>
      </c>
      <c r="G27" s="34">
        <f t="shared" si="1"/>
        <v>6.335525856508148</v>
      </c>
      <c r="H27" s="10"/>
      <c r="I27" s="10">
        <v>10389.491699184005</v>
      </c>
      <c r="J27" s="10">
        <v>17589.44155200413</v>
      </c>
      <c r="K27" s="10">
        <v>14394.428999999998</v>
      </c>
      <c r="L27" s="10">
        <v>13342.644</v>
      </c>
      <c r="M27" s="10">
        <v>11118.113999999998</v>
      </c>
      <c r="N27" s="34">
        <f t="shared" si="2"/>
        <v>-16.67233271006858</v>
      </c>
      <c r="O27" s="34">
        <f t="shared" si="3"/>
        <v>6.199833319273941</v>
      </c>
    </row>
    <row r="28" spans="1:15" ht="15">
      <c r="A28" s="32" t="s">
        <v>115</v>
      </c>
      <c r="B28" s="10">
        <v>2670.5499999999997</v>
      </c>
      <c r="C28" s="10">
        <v>2926.6</v>
      </c>
      <c r="D28" s="10">
        <v>2680.2999999999997</v>
      </c>
      <c r="E28" s="10">
        <v>2899.51</v>
      </c>
      <c r="F28" s="34">
        <f>((E28/B28)-1)*100</f>
        <v>8.573514819044782</v>
      </c>
      <c r="G28" s="34">
        <f t="shared" si="1"/>
        <v>6.245510684460593</v>
      </c>
      <c r="H28" s="10"/>
      <c r="I28" s="10">
        <v>12867.064302620427</v>
      </c>
      <c r="J28" s="10">
        <v>9679.067634440795</v>
      </c>
      <c r="K28" s="10">
        <v>10857.686</v>
      </c>
      <c r="L28" s="10">
        <v>10131.533999999998</v>
      </c>
      <c r="M28" s="10">
        <v>10960.1478</v>
      </c>
      <c r="N28" s="34">
        <f t="shared" si="2"/>
        <v>8.17856210125736</v>
      </c>
      <c r="O28" s="34">
        <f t="shared" si="3"/>
        <v>6.111746067238293</v>
      </c>
    </row>
    <row r="29" spans="1:15" ht="15">
      <c r="A29" s="32" t="s">
        <v>116</v>
      </c>
      <c r="B29" s="10">
        <v>7468.4000000000015</v>
      </c>
      <c r="C29" s="10">
        <v>4799.9</v>
      </c>
      <c r="D29" s="10">
        <v>3668</v>
      </c>
      <c r="E29" s="10">
        <v>3051.2</v>
      </c>
      <c r="F29" s="34">
        <f>((E29/B29)-1)*100</f>
        <v>-59.14519843607735</v>
      </c>
      <c r="G29" s="34">
        <f t="shared" si="1"/>
        <v>6.572249173283128</v>
      </c>
      <c r="H29" s="10"/>
      <c r="I29" s="10">
        <v>25504.213945950774</v>
      </c>
      <c r="J29" s="10">
        <v>27068.262612966486</v>
      </c>
      <c r="K29" s="10">
        <v>17807.628999999997</v>
      </c>
      <c r="L29" s="10">
        <v>13865.039999999999</v>
      </c>
      <c r="M29" s="10">
        <v>11533.535999999998</v>
      </c>
      <c r="N29" s="34">
        <f t="shared" si="2"/>
        <v>-16.815703380588886</v>
      </c>
      <c r="O29" s="34">
        <f t="shared" si="3"/>
        <v>6.431486561645753</v>
      </c>
    </row>
    <row r="30" spans="1:15" ht="15">
      <c r="A30" s="36"/>
      <c r="B30" s="33"/>
      <c r="C30" s="33"/>
      <c r="D30" s="33"/>
      <c r="E30" s="33"/>
      <c r="F30" s="34"/>
      <c r="G30" s="34"/>
      <c r="H30" s="37"/>
      <c r="I30" s="38"/>
      <c r="J30" s="38"/>
      <c r="K30" s="38"/>
      <c r="L30" s="38"/>
      <c r="M30" s="38"/>
      <c r="N30" s="34"/>
      <c r="O30" s="34"/>
    </row>
    <row r="31" spans="1:15" ht="15">
      <c r="A31" s="40" t="s">
        <v>117</v>
      </c>
      <c r="B31" s="6">
        <f>SUM(B32:B35)</f>
        <v>16560.52</v>
      </c>
      <c r="C31" s="6">
        <f>SUM(C32:C35)</f>
        <v>14077.763999999996</v>
      </c>
      <c r="D31" s="6">
        <f>SUM(D32:D35)</f>
        <v>9157.019999999999</v>
      </c>
      <c r="E31" s="6">
        <f>SUM(E32:E35)</f>
        <v>5558.537</v>
      </c>
      <c r="F31" s="31">
        <f>((E31/B31)-1)*100</f>
        <v>-66.43500928714798</v>
      </c>
      <c r="G31" s="31">
        <f t="shared" si="1"/>
        <v>11.973023794872075</v>
      </c>
      <c r="H31" s="29"/>
      <c r="I31" s="39">
        <f>SUM(I32:I35)</f>
        <v>52767.09660946016</v>
      </c>
      <c r="J31" s="6">
        <f>SUM(J32:J35)</f>
        <v>60021.49113160566</v>
      </c>
      <c r="K31" s="6">
        <f>SUM(K32:K35)</f>
        <v>52228.50443999999</v>
      </c>
      <c r="L31" s="6">
        <f>SUM(L32:L35)</f>
        <v>34613.53559999999</v>
      </c>
      <c r="M31" s="6">
        <f>SUM(M32:M35)</f>
        <v>24012.87984</v>
      </c>
      <c r="N31" s="31">
        <f t="shared" si="2"/>
        <v>-30.625752545197926</v>
      </c>
      <c r="O31" s="31">
        <f t="shared" si="3"/>
        <v>13.390387301637091</v>
      </c>
    </row>
    <row r="32" spans="1:15" ht="15">
      <c r="A32" s="32" t="s">
        <v>118</v>
      </c>
      <c r="B32" s="10">
        <v>1296.6</v>
      </c>
      <c r="C32" s="10">
        <v>349</v>
      </c>
      <c r="D32" s="10">
        <v>194</v>
      </c>
      <c r="E32" s="10">
        <v>181</v>
      </c>
      <c r="F32" s="34">
        <f>((E32/B32)-1)*100</f>
        <v>-86.04041338886319</v>
      </c>
      <c r="G32" s="34">
        <f t="shared" si="1"/>
        <v>0.38987188659027466</v>
      </c>
      <c r="H32" s="35"/>
      <c r="I32" s="33">
        <v>2554.0408936659405</v>
      </c>
      <c r="J32" s="10">
        <v>4699.361215785488</v>
      </c>
      <c r="K32" s="10">
        <v>1294.79</v>
      </c>
      <c r="L32" s="10">
        <v>733.3199999999999</v>
      </c>
      <c r="M32" s="10">
        <v>781.9200000000001</v>
      </c>
      <c r="N32" s="34">
        <f t="shared" si="2"/>
        <v>6.6273932253313905</v>
      </c>
      <c r="O32" s="34">
        <f t="shared" si="3"/>
        <v>0.4360248212067876</v>
      </c>
    </row>
    <row r="33" spans="1:15" ht="15">
      <c r="A33" s="32" t="s">
        <v>119</v>
      </c>
      <c r="B33" s="10">
        <v>1583.4</v>
      </c>
      <c r="C33" s="10">
        <v>1167</v>
      </c>
      <c r="D33" s="10">
        <v>966</v>
      </c>
      <c r="E33" s="10">
        <v>540</v>
      </c>
      <c r="F33" s="34">
        <f>((E33/B33)-1)*100</f>
        <v>-65.89617279272451</v>
      </c>
      <c r="G33" s="34">
        <f t="shared" si="1"/>
        <v>1.1631536947997145</v>
      </c>
      <c r="H33" s="35"/>
      <c r="I33" s="33">
        <v>5160.759942823327</v>
      </c>
      <c r="J33" s="10">
        <v>5738.8312116880625</v>
      </c>
      <c r="K33" s="10">
        <v>4329.57</v>
      </c>
      <c r="L33" s="10">
        <v>3651.48</v>
      </c>
      <c r="M33" s="10">
        <v>2332.8</v>
      </c>
      <c r="N33" s="34">
        <f t="shared" si="2"/>
        <v>-36.11357586512865</v>
      </c>
      <c r="O33" s="34">
        <f t="shared" si="3"/>
        <v>1.3008475328821287</v>
      </c>
    </row>
    <row r="34" spans="1:15" ht="15">
      <c r="A34" s="32" t="s">
        <v>120</v>
      </c>
      <c r="B34" s="10">
        <v>695.35</v>
      </c>
      <c r="C34" s="10">
        <v>727.2</v>
      </c>
      <c r="D34" s="10">
        <v>190</v>
      </c>
      <c r="E34" s="10">
        <v>39</v>
      </c>
      <c r="F34" s="34">
        <f>((E34/B34)-1)*100</f>
        <v>-94.39131372690012</v>
      </c>
      <c r="G34" s="34">
        <f t="shared" si="1"/>
        <v>0.08400554462442383</v>
      </c>
      <c r="H34" s="35"/>
      <c r="I34" s="33">
        <v>4862.6695545552775</v>
      </c>
      <c r="J34" s="10">
        <v>2520.207327931852</v>
      </c>
      <c r="K34" s="10">
        <v>2697.9120000000003</v>
      </c>
      <c r="L34" s="10">
        <v>718.1999999999999</v>
      </c>
      <c r="M34" s="10">
        <v>168.48000000000002</v>
      </c>
      <c r="N34" s="34">
        <f t="shared" si="2"/>
        <v>-76.54135338345864</v>
      </c>
      <c r="O34" s="34">
        <f t="shared" si="3"/>
        <v>0.09395009959704263</v>
      </c>
    </row>
    <row r="35" spans="1:15" ht="15">
      <c r="A35" s="32" t="s">
        <v>121</v>
      </c>
      <c r="B35" s="10">
        <v>12985.170000000002</v>
      </c>
      <c r="C35" s="10">
        <v>11834.563999999997</v>
      </c>
      <c r="D35" s="10">
        <v>7807.019999999999</v>
      </c>
      <c r="E35" s="10">
        <v>4798.537</v>
      </c>
      <c r="F35" s="34">
        <f>((E35/B35)-1)*100</f>
        <v>-63.04602096083456</v>
      </c>
      <c r="G35" s="34">
        <f t="shared" si="1"/>
        <v>10.335992668857664</v>
      </c>
      <c r="H35" s="35"/>
      <c r="I35" s="33">
        <v>40189.626218415615</v>
      </c>
      <c r="J35" s="10">
        <v>47063.09137620026</v>
      </c>
      <c r="K35" s="10">
        <v>43906.232439999985</v>
      </c>
      <c r="L35" s="10">
        <v>29510.535599999992</v>
      </c>
      <c r="M35" s="10">
        <v>20729.67984</v>
      </c>
      <c r="N35" s="34">
        <f t="shared" si="2"/>
        <v>-29.75498608029328</v>
      </c>
      <c r="O35" s="34">
        <f t="shared" si="3"/>
        <v>11.559564847951131</v>
      </c>
    </row>
    <row r="36" spans="1:15" ht="15">
      <c r="A36" s="36"/>
      <c r="B36" s="33"/>
      <c r="C36" s="33"/>
      <c r="D36" s="33"/>
      <c r="E36" s="33"/>
      <c r="F36" s="34"/>
      <c r="G36" s="34"/>
      <c r="H36" s="37"/>
      <c r="I36" s="38"/>
      <c r="J36" s="38"/>
      <c r="K36" s="38"/>
      <c r="L36" s="38"/>
      <c r="M36" s="38"/>
      <c r="N36" s="34"/>
      <c r="O36" s="34"/>
    </row>
    <row r="37" spans="1:15" ht="15">
      <c r="A37" s="40" t="s">
        <v>122</v>
      </c>
      <c r="B37" s="6">
        <f>SUM(B38:B41)</f>
        <v>2106.1</v>
      </c>
      <c r="C37" s="6">
        <f>SUM(C38:C41)</f>
        <v>2208.6</v>
      </c>
      <c r="D37" s="6">
        <f>SUM(D38:D41)</f>
        <v>2001.3000000000002</v>
      </c>
      <c r="E37" s="6">
        <f>SUM(E38:E41)</f>
        <v>1013.1</v>
      </c>
      <c r="F37" s="31">
        <f>((E37/B37)-1)*100</f>
        <v>-51.89687099377998</v>
      </c>
      <c r="G37" s="31">
        <f t="shared" si="1"/>
        <v>2.1822055707436867</v>
      </c>
      <c r="H37" s="29"/>
      <c r="I37" s="39">
        <f>SUM(I38:I41)</f>
        <v>4281.884393785387</v>
      </c>
      <c r="J37" s="6">
        <f>SUM(J38:J41)</f>
        <v>7633.290649827099</v>
      </c>
      <c r="K37" s="6">
        <f>SUM(K38:K41)</f>
        <v>8193.906</v>
      </c>
      <c r="L37" s="6">
        <f>SUM(L38:L41)</f>
        <v>7564.914</v>
      </c>
      <c r="M37" s="6">
        <f>SUM(M38:M41)</f>
        <v>4376.592000000001</v>
      </c>
      <c r="N37" s="31">
        <f t="shared" si="2"/>
        <v>-42.14617641390238</v>
      </c>
      <c r="O37" s="31">
        <f t="shared" si="3"/>
        <v>2.4405345103016383</v>
      </c>
    </row>
    <row r="38" spans="1:15" ht="15">
      <c r="A38" s="32" t="s">
        <v>123</v>
      </c>
      <c r="B38" s="10">
        <v>141.5</v>
      </c>
      <c r="C38" s="10">
        <v>223</v>
      </c>
      <c r="D38" s="10">
        <v>387.1</v>
      </c>
      <c r="E38" s="10">
        <v>316.5</v>
      </c>
      <c r="F38" s="34">
        <f>((E38/B38)-1)*100</f>
        <v>123.67491166077738</v>
      </c>
      <c r="G38" s="34">
        <f t="shared" si="1"/>
        <v>0.6817373044520549</v>
      </c>
      <c r="H38" s="35"/>
      <c r="I38" s="38">
        <v>418.02665325470485</v>
      </c>
      <c r="J38" s="10">
        <v>512.8486904470512</v>
      </c>
      <c r="K38" s="10">
        <v>827.33</v>
      </c>
      <c r="L38" s="10">
        <v>1463.238</v>
      </c>
      <c r="M38" s="10">
        <v>1367.2800000000002</v>
      </c>
      <c r="N38" s="34">
        <f t="shared" si="2"/>
        <v>-6.557921541130007</v>
      </c>
      <c r="O38" s="34">
        <f t="shared" si="3"/>
        <v>0.7624411928836922</v>
      </c>
    </row>
    <row r="39" spans="1:15" ht="15">
      <c r="A39" s="32" t="s">
        <v>124</v>
      </c>
      <c r="B39" s="10">
        <v>503.9</v>
      </c>
      <c r="C39" s="10">
        <v>730.1</v>
      </c>
      <c r="D39" s="10">
        <v>642.2</v>
      </c>
      <c r="E39" s="10">
        <v>428.6</v>
      </c>
      <c r="F39" s="34">
        <f>((E39/B39)-1)*100</f>
        <v>-14.943441158960102</v>
      </c>
      <c r="G39" s="34">
        <f t="shared" si="1"/>
        <v>0.9231993955391808</v>
      </c>
      <c r="H39" s="35"/>
      <c r="I39" s="38">
        <v>1049.48480101669</v>
      </c>
      <c r="J39" s="10">
        <v>1826.3212375708063</v>
      </c>
      <c r="K39" s="10">
        <v>2708.6710000000003</v>
      </c>
      <c r="L39" s="10">
        <v>2427.516</v>
      </c>
      <c r="M39" s="10">
        <v>1851.5520000000001</v>
      </c>
      <c r="N39" s="34">
        <f t="shared" si="2"/>
        <v>-23.7264759531966</v>
      </c>
      <c r="O39" s="34">
        <f t="shared" si="3"/>
        <v>1.0324875048023712</v>
      </c>
    </row>
    <row r="40" spans="1:15" ht="15">
      <c r="A40" s="32" t="s">
        <v>125</v>
      </c>
      <c r="B40" s="10">
        <v>1112.7</v>
      </c>
      <c r="C40" s="10">
        <v>812</v>
      </c>
      <c r="D40" s="10">
        <v>847</v>
      </c>
      <c r="E40" s="10">
        <v>205</v>
      </c>
      <c r="F40" s="34">
        <f>((E40/B40)-1)*100</f>
        <v>-81.57634582546957</v>
      </c>
      <c r="G40" s="34">
        <f t="shared" si="1"/>
        <v>0.44156760635915093</v>
      </c>
      <c r="H40" s="35"/>
      <c r="I40" s="38">
        <v>2542.485685364591</v>
      </c>
      <c r="J40" s="10">
        <v>4032.8391368228545</v>
      </c>
      <c r="K40" s="10">
        <v>3012.52</v>
      </c>
      <c r="L40" s="10">
        <v>3201.66</v>
      </c>
      <c r="M40" s="10">
        <v>885.6</v>
      </c>
      <c r="N40" s="34">
        <f t="shared" si="2"/>
        <v>-72.33934896272558</v>
      </c>
      <c r="O40" s="34">
        <f t="shared" si="3"/>
        <v>0.49384026711265994</v>
      </c>
    </row>
    <row r="41" spans="1:15" ht="15">
      <c r="A41" s="32" t="s">
        <v>126</v>
      </c>
      <c r="B41" s="10">
        <v>348</v>
      </c>
      <c r="C41" s="10">
        <v>443.5</v>
      </c>
      <c r="D41" s="10">
        <v>125</v>
      </c>
      <c r="E41" s="10">
        <v>63</v>
      </c>
      <c r="F41" s="34">
        <f>((E41/B41)-1)*100</f>
        <v>-81.89655172413794</v>
      </c>
      <c r="G41" s="34">
        <f t="shared" si="1"/>
        <v>0.13570126439330005</v>
      </c>
      <c r="H41" s="35"/>
      <c r="I41" s="38">
        <v>271.88725414940154</v>
      </c>
      <c r="J41" s="10">
        <v>1261.2815849863873</v>
      </c>
      <c r="K41" s="10">
        <v>1645.385</v>
      </c>
      <c r="L41" s="10">
        <v>472.5</v>
      </c>
      <c r="M41" s="10">
        <v>272.16</v>
      </c>
      <c r="N41" s="34">
        <f t="shared" si="2"/>
        <v>-42.39999999999999</v>
      </c>
      <c r="O41" s="34">
        <f t="shared" si="3"/>
        <v>0.15176554550291502</v>
      </c>
    </row>
    <row r="42" spans="1:15" ht="15">
      <c r="A42" s="36"/>
      <c r="B42" s="33"/>
      <c r="C42" s="33"/>
      <c r="D42" s="33"/>
      <c r="E42" s="33"/>
      <c r="F42" s="34"/>
      <c r="G42" s="34"/>
      <c r="H42" s="37"/>
      <c r="I42" s="38"/>
      <c r="J42" s="38"/>
      <c r="K42" s="38"/>
      <c r="L42" s="38"/>
      <c r="M42" s="38"/>
      <c r="N42" s="34"/>
      <c r="O42" s="34"/>
    </row>
    <row r="43" spans="1:15" ht="15">
      <c r="A43" s="41" t="s">
        <v>51</v>
      </c>
      <c r="B43" s="43">
        <f>B5+B16+B25+B31+B37</f>
        <v>66135.18000000001</v>
      </c>
      <c r="C43" s="43">
        <f>C5+C16+C25+C31+C37</f>
        <v>58197.024</v>
      </c>
      <c r="D43" s="43">
        <f>D5+D16+D25+D31+D37</f>
        <v>49573.090000000004</v>
      </c>
      <c r="E43" s="43">
        <f>E5+E16+E25+E31+E37</f>
        <v>46425.50699999999</v>
      </c>
      <c r="F43" s="44">
        <f>((E43/B43)-1)*100</f>
        <v>-29.802100788113094</v>
      </c>
      <c r="G43" s="44">
        <f t="shared" si="1"/>
        <v>100</v>
      </c>
      <c r="H43" s="45"/>
      <c r="I43" s="42">
        <f>I5+I16+I25+I31+I37</f>
        <v>201530.68351999996</v>
      </c>
      <c r="J43" s="43">
        <f>J5+J16+J25+J31+J37</f>
        <v>239698.5191200001</v>
      </c>
      <c r="K43" s="43">
        <f>K5+K16+K25+K31+K37</f>
        <v>215910.95903999996</v>
      </c>
      <c r="L43" s="43">
        <f>L5+L16+L25+L31+L37</f>
        <v>187386.28019999992</v>
      </c>
      <c r="M43" s="43">
        <f>M5+M16+M25+M31+M37</f>
        <v>179329.24043999997</v>
      </c>
      <c r="N43" s="44">
        <f t="shared" si="2"/>
        <v>-4.299695661496972</v>
      </c>
      <c r="O43" s="44">
        <f t="shared" si="3"/>
        <v>100</v>
      </c>
    </row>
    <row r="44" spans="1:15" ht="15">
      <c r="A44" s="232" t="s">
        <v>127</v>
      </c>
      <c r="B44" s="233"/>
      <c r="C44" s="233"/>
      <c r="D44" s="233"/>
      <c r="E44" s="233"/>
      <c r="F44" s="233"/>
      <c r="G44" s="233"/>
      <c r="H44" s="46"/>
      <c r="I44" s="225"/>
      <c r="J44" s="225"/>
      <c r="K44" s="225"/>
      <c r="L44" s="225"/>
      <c r="M44" s="225"/>
      <c r="N44" s="225"/>
      <c r="O44" s="225"/>
    </row>
    <row r="45" spans="1:15" ht="13.5" customHeight="1">
      <c r="A45" s="224" t="s">
        <v>128</v>
      </c>
      <c r="B45" s="225"/>
      <c r="C45" s="225"/>
      <c r="D45" s="225"/>
      <c r="E45" s="225"/>
      <c r="F45" s="225"/>
      <c r="G45" s="225"/>
      <c r="H45" s="225"/>
      <c r="I45" s="225"/>
      <c r="J45" s="225"/>
      <c r="K45" s="225"/>
      <c r="L45" s="225"/>
      <c r="M45" s="225"/>
      <c r="N45" s="225"/>
      <c r="O45" s="225"/>
    </row>
  </sheetData>
  <sheetProtection/>
  <mergeCells count="8">
    <mergeCell ref="A45:O45"/>
    <mergeCell ref="A1:O1"/>
    <mergeCell ref="A2:O2"/>
    <mergeCell ref="A3:A4"/>
    <mergeCell ref="B3:G3"/>
    <mergeCell ref="I3:O3"/>
    <mergeCell ref="A44:G44"/>
    <mergeCell ref="I44:O4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N48"/>
  <sheetViews>
    <sheetView showGridLines="0" zoomScalePageLayoutView="0" workbookViewId="0" topLeftCell="A1">
      <selection activeCell="A6" sqref="A6"/>
    </sheetView>
  </sheetViews>
  <sheetFormatPr defaultColWidth="11.00390625" defaultRowHeight="12.75"/>
  <cols>
    <col min="1" max="1" width="22.625" style="47" customWidth="1"/>
    <col min="2" max="2" width="1.00390625" style="47" customWidth="1"/>
    <col min="3" max="6" width="10.75390625" style="47" customWidth="1"/>
    <col min="7" max="7" width="1.37890625" style="47" customWidth="1"/>
    <col min="8" max="9" width="7.125" style="47" hidden="1" customWidth="1"/>
    <col min="10" max="10" width="7.125" style="47" customWidth="1"/>
    <col min="11" max="13" width="10.75390625" style="47" customWidth="1"/>
    <col min="14" max="14" width="10.625" style="47" customWidth="1"/>
    <col min="15" max="16384" width="11.00390625" style="47" customWidth="1"/>
  </cols>
  <sheetData>
    <row r="1" spans="1:14" ht="15">
      <c r="A1" s="237" t="s">
        <v>129</v>
      </c>
      <c r="B1" s="237"/>
      <c r="C1" s="225"/>
      <c r="D1" s="225"/>
      <c r="E1" s="225"/>
      <c r="F1" s="225"/>
      <c r="G1" s="225"/>
      <c r="H1" s="225"/>
      <c r="I1" s="225"/>
      <c r="J1" s="225"/>
      <c r="K1" s="225"/>
      <c r="L1" s="225"/>
      <c r="M1" s="225"/>
      <c r="N1" s="225"/>
    </row>
    <row r="2" spans="1:14" ht="12.75" customHeight="1">
      <c r="A2" s="237" t="s">
        <v>130</v>
      </c>
      <c r="B2" s="237"/>
      <c r="C2" s="237"/>
      <c r="D2" s="237"/>
      <c r="E2" s="237"/>
      <c r="F2" s="237"/>
      <c r="G2" s="237"/>
      <c r="H2" s="237"/>
      <c r="I2" s="237"/>
      <c r="J2" s="237"/>
      <c r="K2" s="237"/>
      <c r="L2" s="237"/>
      <c r="M2" s="237"/>
      <c r="N2" s="237"/>
    </row>
    <row r="3" spans="1:14" ht="12.75" customHeight="1">
      <c r="A3" s="237"/>
      <c r="B3" s="237"/>
      <c r="C3" s="225"/>
      <c r="D3" s="225"/>
      <c r="E3" s="225"/>
      <c r="F3" s="225"/>
      <c r="G3" s="225"/>
      <c r="H3" s="225"/>
      <c r="I3" s="225"/>
      <c r="J3" s="225"/>
      <c r="K3" s="225"/>
      <c r="L3" s="225"/>
      <c r="M3" s="225"/>
      <c r="N3" s="225"/>
    </row>
    <row r="4" spans="1:14" ht="27" customHeight="1">
      <c r="A4" s="238" t="s">
        <v>131</v>
      </c>
      <c r="B4" s="48"/>
      <c r="C4" s="236" t="s">
        <v>132</v>
      </c>
      <c r="D4" s="236"/>
      <c r="E4" s="236"/>
      <c r="F4" s="236"/>
      <c r="G4" s="49"/>
      <c r="H4" s="236" t="s">
        <v>133</v>
      </c>
      <c r="I4" s="236"/>
      <c r="J4" s="236"/>
      <c r="K4" s="236"/>
      <c r="L4" s="236"/>
      <c r="M4" s="236"/>
      <c r="N4" s="240" t="s">
        <v>134</v>
      </c>
    </row>
    <row r="5" spans="1:14" ht="30.75" customHeight="1">
      <c r="A5" s="239"/>
      <c r="B5" s="48"/>
      <c r="C5" s="50" t="s">
        <v>136</v>
      </c>
      <c r="D5" s="50" t="s">
        <v>89</v>
      </c>
      <c r="E5" s="50" t="s">
        <v>137</v>
      </c>
      <c r="F5" s="50" t="s">
        <v>138</v>
      </c>
      <c r="G5" s="51"/>
      <c r="H5" s="50" t="s">
        <v>135</v>
      </c>
      <c r="I5" s="50" t="s">
        <v>87</v>
      </c>
      <c r="J5" s="50" t="s">
        <v>136</v>
      </c>
      <c r="K5" s="50" t="s">
        <v>89</v>
      </c>
      <c r="L5" s="50" t="s">
        <v>139</v>
      </c>
      <c r="M5" s="50" t="s">
        <v>138</v>
      </c>
      <c r="N5" s="241"/>
    </row>
    <row r="6" spans="1:14" ht="15">
      <c r="A6" s="52" t="s">
        <v>140</v>
      </c>
      <c r="B6" s="52"/>
      <c r="C6" s="53">
        <f aca="true" t="shared" si="0" ref="C6:M6">SUM(C7)</f>
        <v>120</v>
      </c>
      <c r="D6" s="53">
        <f t="shared" si="0"/>
        <v>120</v>
      </c>
      <c r="E6" s="53">
        <f t="shared" si="0"/>
        <v>120</v>
      </c>
      <c r="F6" s="53">
        <f t="shared" si="0"/>
        <v>120</v>
      </c>
      <c r="G6" s="53">
        <f t="shared" si="0"/>
        <v>0</v>
      </c>
      <c r="H6" s="53">
        <f t="shared" si="0"/>
        <v>50.60000000000001</v>
      </c>
      <c r="I6" s="53">
        <f t="shared" si="0"/>
        <v>55.2</v>
      </c>
      <c r="J6" s="53">
        <f t="shared" si="0"/>
        <v>45.6</v>
      </c>
      <c r="K6" s="53">
        <f t="shared" si="0"/>
        <v>45.6</v>
      </c>
      <c r="L6" s="53">
        <f t="shared" si="0"/>
        <v>45.6</v>
      </c>
      <c r="M6" s="53">
        <f t="shared" si="0"/>
        <v>45.6</v>
      </c>
      <c r="N6" s="54">
        <f>((M6/L6-1)*100)</f>
        <v>0</v>
      </c>
    </row>
    <row r="7" spans="1:14" ht="15">
      <c r="A7" s="55" t="s">
        <v>141</v>
      </c>
      <c r="C7" s="56">
        <v>120</v>
      </c>
      <c r="D7" s="56">
        <v>120</v>
      </c>
      <c r="E7" s="56">
        <v>120</v>
      </c>
      <c r="F7" s="56">
        <v>120</v>
      </c>
      <c r="G7" s="56"/>
      <c r="H7" s="56">
        <v>50.60000000000001</v>
      </c>
      <c r="I7" s="56">
        <v>55.2</v>
      </c>
      <c r="J7" s="56">
        <v>45.6</v>
      </c>
      <c r="K7" s="56">
        <v>45.6</v>
      </c>
      <c r="L7" s="56">
        <v>45.6</v>
      </c>
      <c r="M7" s="56">
        <v>45.6</v>
      </c>
      <c r="N7" s="57">
        <f aca="true" t="shared" si="1" ref="N7:N46">((M7/L7-1)*100)</f>
        <v>0</v>
      </c>
    </row>
    <row r="8" spans="1:14" ht="15">
      <c r="A8" s="52" t="s">
        <v>142</v>
      </c>
      <c r="B8" s="52"/>
      <c r="C8" s="53">
        <f aca="true" t="shared" si="2" ref="C8:L8">SUM(C9:C13)</f>
        <v>381</v>
      </c>
      <c r="D8" s="53">
        <f t="shared" si="2"/>
        <v>381</v>
      </c>
      <c r="E8" s="53">
        <f t="shared" si="2"/>
        <v>381</v>
      </c>
      <c r="F8" s="53">
        <f t="shared" si="2"/>
        <v>381</v>
      </c>
      <c r="G8" s="53">
        <f t="shared" si="2"/>
        <v>0</v>
      </c>
      <c r="H8" s="53">
        <f t="shared" si="2"/>
        <v>210.942</v>
      </c>
      <c r="I8" s="53">
        <f t="shared" si="2"/>
        <v>173.65000000000003</v>
      </c>
      <c r="J8" s="53">
        <f t="shared" si="2"/>
        <v>181.36</v>
      </c>
      <c r="K8" s="53">
        <f t="shared" si="2"/>
        <v>194.86</v>
      </c>
      <c r="L8" s="53">
        <f t="shared" si="2"/>
        <v>194.7</v>
      </c>
      <c r="M8" s="53">
        <f>SUM(M9:M13)</f>
        <v>194.7</v>
      </c>
      <c r="N8" s="54">
        <f t="shared" si="1"/>
        <v>0</v>
      </c>
    </row>
    <row r="9" spans="1:14" ht="15">
      <c r="A9" s="55" t="s">
        <v>143</v>
      </c>
      <c r="C9" s="56">
        <v>75</v>
      </c>
      <c r="D9" s="56">
        <v>75</v>
      </c>
      <c r="E9" s="56">
        <v>75</v>
      </c>
      <c r="F9" s="56">
        <v>75</v>
      </c>
      <c r="G9" s="56"/>
      <c r="H9" s="56">
        <v>8.775</v>
      </c>
      <c r="I9" s="56">
        <v>29.249999999999996</v>
      </c>
      <c r="J9" s="56">
        <v>31.500000000000004</v>
      </c>
      <c r="K9" s="56">
        <v>45</v>
      </c>
      <c r="L9" s="56">
        <v>45</v>
      </c>
      <c r="M9" s="56">
        <v>45</v>
      </c>
      <c r="N9" s="57">
        <f t="shared" si="1"/>
        <v>0</v>
      </c>
    </row>
    <row r="10" spans="1:14" ht="15">
      <c r="A10" s="55" t="s">
        <v>144</v>
      </c>
      <c r="C10" s="56">
        <v>60</v>
      </c>
      <c r="D10" s="56">
        <v>60</v>
      </c>
      <c r="E10" s="56">
        <v>60</v>
      </c>
      <c r="F10" s="56">
        <v>60</v>
      </c>
      <c r="G10" s="56"/>
      <c r="H10" s="56">
        <v>28.200000000000003</v>
      </c>
      <c r="I10" s="56">
        <v>28.2</v>
      </c>
      <c r="J10" s="56">
        <v>28.2</v>
      </c>
      <c r="K10" s="56">
        <v>28.2</v>
      </c>
      <c r="L10" s="56">
        <v>28.2</v>
      </c>
      <c r="M10" s="56">
        <v>28.2</v>
      </c>
      <c r="N10" s="57">
        <f t="shared" si="1"/>
        <v>0</v>
      </c>
    </row>
    <row r="11" spans="1:14" ht="15">
      <c r="A11" s="55" t="s">
        <v>109</v>
      </c>
      <c r="C11" s="56">
        <v>85</v>
      </c>
      <c r="D11" s="56">
        <v>85</v>
      </c>
      <c r="E11" s="56">
        <v>85</v>
      </c>
      <c r="F11" s="56">
        <v>85</v>
      </c>
      <c r="G11" s="56"/>
      <c r="H11" s="56">
        <v>92.87950000000002</v>
      </c>
      <c r="I11" s="56">
        <v>34.160000000000004</v>
      </c>
      <c r="J11" s="56">
        <v>34.160000000000004</v>
      </c>
      <c r="K11" s="56">
        <v>34.160000000000004</v>
      </c>
      <c r="L11" s="56">
        <v>34</v>
      </c>
      <c r="M11" s="56">
        <v>34</v>
      </c>
      <c r="N11" s="57">
        <f t="shared" si="1"/>
        <v>0</v>
      </c>
    </row>
    <row r="12" spans="1:14" ht="15">
      <c r="A12" s="55" t="s">
        <v>145</v>
      </c>
      <c r="C12" s="56">
        <v>70</v>
      </c>
      <c r="D12" s="56">
        <v>70</v>
      </c>
      <c r="E12" s="56">
        <v>70</v>
      </c>
      <c r="F12" s="56">
        <v>70</v>
      </c>
      <c r="G12" s="56"/>
      <c r="H12" s="56">
        <v>27.1875</v>
      </c>
      <c r="I12" s="56">
        <v>42</v>
      </c>
      <c r="J12" s="56">
        <v>42</v>
      </c>
      <c r="K12" s="56">
        <v>42</v>
      </c>
      <c r="L12" s="56">
        <v>42</v>
      </c>
      <c r="M12" s="56">
        <v>42</v>
      </c>
      <c r="N12" s="57">
        <f t="shared" si="1"/>
        <v>0</v>
      </c>
    </row>
    <row r="13" spans="1:14" ht="15">
      <c r="A13" s="55" t="s">
        <v>146</v>
      </c>
      <c r="C13" s="56">
        <v>91</v>
      </c>
      <c r="D13" s="56">
        <v>91</v>
      </c>
      <c r="E13" s="56">
        <v>91</v>
      </c>
      <c r="F13" s="56">
        <v>91</v>
      </c>
      <c r="G13" s="56"/>
      <c r="H13" s="56">
        <v>53.89999999999999</v>
      </c>
      <c r="I13" s="56">
        <v>40.040000000000006</v>
      </c>
      <c r="J13" s="56">
        <v>45.5</v>
      </c>
      <c r="K13" s="56">
        <v>45.5</v>
      </c>
      <c r="L13" s="56">
        <v>45.5</v>
      </c>
      <c r="M13" s="56">
        <v>45.5</v>
      </c>
      <c r="N13" s="57">
        <f t="shared" si="1"/>
        <v>0</v>
      </c>
    </row>
    <row r="14" spans="1:14" ht="15">
      <c r="A14" s="52" t="s">
        <v>147</v>
      </c>
      <c r="B14" s="52"/>
      <c r="C14" s="53">
        <f aca="true" t="shared" si="3" ref="C14:L14">SUM(C15:C25)</f>
        <v>3185</v>
      </c>
      <c r="D14" s="53">
        <f t="shared" si="3"/>
        <v>3565</v>
      </c>
      <c r="E14" s="53">
        <f t="shared" si="3"/>
        <v>3760</v>
      </c>
      <c r="F14" s="53">
        <f t="shared" si="3"/>
        <v>4060</v>
      </c>
      <c r="G14" s="53">
        <f t="shared" si="3"/>
        <v>0</v>
      </c>
      <c r="H14" s="53">
        <f t="shared" si="3"/>
        <v>1701.7500000000002</v>
      </c>
      <c r="I14" s="53">
        <f t="shared" si="3"/>
        <v>1412.5</v>
      </c>
      <c r="J14" s="53">
        <f t="shared" si="3"/>
        <v>1494</v>
      </c>
      <c r="K14" s="53">
        <f t="shared" si="3"/>
        <v>1802.4999999999998</v>
      </c>
      <c r="L14" s="53">
        <f t="shared" si="3"/>
        <v>1897.6</v>
      </c>
      <c r="M14" s="53">
        <f>SUM(M15:M25)</f>
        <v>2177.525</v>
      </c>
      <c r="N14" s="54">
        <f t="shared" si="1"/>
        <v>14.751528246205737</v>
      </c>
    </row>
    <row r="15" spans="1:14" ht="15">
      <c r="A15" s="55" t="s">
        <v>102</v>
      </c>
      <c r="C15" s="56">
        <v>150</v>
      </c>
      <c r="D15" s="56">
        <v>250</v>
      </c>
      <c r="E15" s="56">
        <v>180</v>
      </c>
      <c r="F15" s="56">
        <v>214.5</v>
      </c>
      <c r="G15" s="56"/>
      <c r="H15" s="56">
        <v>60</v>
      </c>
      <c r="I15" s="56">
        <v>120</v>
      </c>
      <c r="J15" s="56">
        <v>45</v>
      </c>
      <c r="K15" s="56">
        <v>100</v>
      </c>
      <c r="L15" s="56">
        <v>9</v>
      </c>
      <c r="M15" s="56">
        <v>48.375</v>
      </c>
      <c r="N15" s="57">
        <f t="shared" si="1"/>
        <v>437.5</v>
      </c>
    </row>
    <row r="16" spans="1:14" ht="15">
      <c r="A16" s="55" t="s">
        <v>103</v>
      </c>
      <c r="C16" s="56">
        <v>150</v>
      </c>
      <c r="D16" s="56">
        <v>250</v>
      </c>
      <c r="E16" s="56">
        <v>200</v>
      </c>
      <c r="F16" s="56">
        <v>224.5</v>
      </c>
      <c r="G16" s="56"/>
      <c r="H16" s="56">
        <v>70</v>
      </c>
      <c r="I16" s="56">
        <v>28.000000000000004</v>
      </c>
      <c r="J16" s="56">
        <v>45</v>
      </c>
      <c r="K16" s="56">
        <v>100</v>
      </c>
      <c r="L16" s="56">
        <v>10</v>
      </c>
      <c r="M16" s="56">
        <v>50.625</v>
      </c>
      <c r="N16" s="57">
        <f t="shared" si="1"/>
        <v>406.25</v>
      </c>
    </row>
    <row r="17" spans="1:14" ht="15">
      <c r="A17" s="55" t="s">
        <v>98</v>
      </c>
      <c r="C17" s="56">
        <v>40</v>
      </c>
      <c r="D17" s="56">
        <v>40</v>
      </c>
      <c r="E17" s="56">
        <v>15</v>
      </c>
      <c r="F17" s="56">
        <v>27.5</v>
      </c>
      <c r="G17" s="56"/>
      <c r="H17" s="56">
        <v>14</v>
      </c>
      <c r="I17" s="56">
        <v>25</v>
      </c>
      <c r="J17" s="56">
        <v>12</v>
      </c>
      <c r="K17" s="56">
        <v>16</v>
      </c>
      <c r="L17" s="56">
        <v>0.6</v>
      </c>
      <c r="M17" s="56">
        <v>6.05</v>
      </c>
      <c r="N17" s="57">
        <f t="shared" si="1"/>
        <v>908.3333333333334</v>
      </c>
    </row>
    <row r="18" spans="1:14" ht="15">
      <c r="A18" s="55" t="s">
        <v>100</v>
      </c>
      <c r="C18" s="56">
        <v>45</v>
      </c>
      <c r="D18" s="56">
        <v>75</v>
      </c>
      <c r="E18" s="56">
        <v>35</v>
      </c>
      <c r="F18" s="56">
        <v>54.5</v>
      </c>
      <c r="G18" s="56"/>
      <c r="H18" s="56">
        <v>30</v>
      </c>
      <c r="I18" s="56">
        <v>33</v>
      </c>
      <c r="J18" s="56">
        <v>11.25</v>
      </c>
      <c r="K18" s="56">
        <v>30</v>
      </c>
      <c r="L18" s="56">
        <v>0.7000000000000001</v>
      </c>
      <c r="M18" s="56">
        <v>11.55</v>
      </c>
      <c r="N18" s="57">
        <f t="shared" si="1"/>
        <v>1550</v>
      </c>
    </row>
    <row r="19" spans="1:14" ht="15">
      <c r="A19" s="55" t="s">
        <v>97</v>
      </c>
      <c r="C19" s="56">
        <v>25</v>
      </c>
      <c r="D19" s="56">
        <v>20</v>
      </c>
      <c r="E19" s="56">
        <v>20</v>
      </c>
      <c r="F19" s="56">
        <v>20</v>
      </c>
      <c r="G19" s="56"/>
      <c r="H19" s="56">
        <v>12.5</v>
      </c>
      <c r="I19" s="56">
        <v>12.5</v>
      </c>
      <c r="J19" s="56">
        <v>7.5</v>
      </c>
      <c r="K19" s="56">
        <v>8</v>
      </c>
      <c r="L19" s="56">
        <v>0.4</v>
      </c>
      <c r="M19" s="56">
        <v>4.2</v>
      </c>
      <c r="N19" s="57">
        <f t="shared" si="1"/>
        <v>950</v>
      </c>
    </row>
    <row r="20" spans="1:14" ht="15">
      <c r="A20" s="55" t="s">
        <v>101</v>
      </c>
      <c r="C20" s="56">
        <v>15</v>
      </c>
      <c r="D20" s="56">
        <v>25</v>
      </c>
      <c r="E20" s="56">
        <v>15</v>
      </c>
      <c r="F20" s="56">
        <v>18</v>
      </c>
      <c r="G20" s="56"/>
      <c r="H20" s="56">
        <v>18</v>
      </c>
      <c r="I20" s="56">
        <v>22.5</v>
      </c>
      <c r="J20" s="56">
        <v>4.5</v>
      </c>
      <c r="K20" s="56">
        <v>10</v>
      </c>
      <c r="L20" s="56">
        <v>3</v>
      </c>
      <c r="M20" s="56">
        <v>5.250000000000001</v>
      </c>
      <c r="N20" s="57">
        <f t="shared" si="1"/>
        <v>75.00000000000003</v>
      </c>
    </row>
    <row r="21" spans="1:14" ht="15">
      <c r="A21" s="55" t="s">
        <v>148</v>
      </c>
      <c r="C21" s="56">
        <v>25</v>
      </c>
      <c r="D21" s="56">
        <v>20</v>
      </c>
      <c r="E21" s="56">
        <v>15</v>
      </c>
      <c r="F21" s="56">
        <v>18</v>
      </c>
      <c r="G21" s="56"/>
      <c r="H21" s="56">
        <v>12</v>
      </c>
      <c r="I21" s="56">
        <v>20</v>
      </c>
      <c r="J21" s="56">
        <v>6.25</v>
      </c>
      <c r="K21" s="56">
        <v>8</v>
      </c>
      <c r="L21" s="56">
        <v>3</v>
      </c>
      <c r="M21" s="56">
        <v>5.250000000000001</v>
      </c>
      <c r="N21" s="57">
        <f t="shared" si="1"/>
        <v>75.00000000000003</v>
      </c>
    </row>
    <row r="22" spans="1:14" ht="15">
      <c r="A22" s="55" t="s">
        <v>99</v>
      </c>
      <c r="C22" s="56">
        <v>2700</v>
      </c>
      <c r="D22" s="56">
        <v>2800</v>
      </c>
      <c r="E22" s="56">
        <v>3200</v>
      </c>
      <c r="F22" s="56">
        <v>3400</v>
      </c>
      <c r="G22" s="56"/>
      <c r="H22" s="56">
        <v>1443.2500000000002</v>
      </c>
      <c r="I22" s="56">
        <v>1086.5</v>
      </c>
      <c r="J22" s="56">
        <v>1350</v>
      </c>
      <c r="K22" s="56">
        <v>1497.9999999999998</v>
      </c>
      <c r="L22" s="56">
        <v>1856</v>
      </c>
      <c r="M22" s="56">
        <v>2023</v>
      </c>
      <c r="N22" s="57">
        <f t="shared" si="1"/>
        <v>8.99784482758621</v>
      </c>
    </row>
    <row r="23" spans="1:14" ht="15">
      <c r="A23" s="55" t="s">
        <v>95</v>
      </c>
      <c r="C23" s="56">
        <v>0</v>
      </c>
      <c r="D23" s="56">
        <v>35</v>
      </c>
      <c r="E23" s="56">
        <v>35</v>
      </c>
      <c r="F23" s="56">
        <v>35</v>
      </c>
      <c r="G23" s="56"/>
      <c r="H23" s="56">
        <v>14</v>
      </c>
      <c r="I23" s="56">
        <v>25</v>
      </c>
      <c r="J23" s="56">
        <v>0</v>
      </c>
      <c r="K23" s="56">
        <v>14</v>
      </c>
      <c r="L23" s="56">
        <v>14</v>
      </c>
      <c r="M23" s="56">
        <v>14</v>
      </c>
      <c r="N23" s="57">
        <f t="shared" si="1"/>
        <v>0</v>
      </c>
    </row>
    <row r="24" spans="1:14" ht="15">
      <c r="A24" s="55" t="s">
        <v>96</v>
      </c>
      <c r="C24" s="56">
        <v>20</v>
      </c>
      <c r="D24" s="56">
        <v>35</v>
      </c>
      <c r="E24" s="56">
        <v>30</v>
      </c>
      <c r="F24" s="56">
        <v>33</v>
      </c>
      <c r="G24" s="56"/>
      <c r="H24" s="56">
        <v>18</v>
      </c>
      <c r="I24" s="56">
        <v>30</v>
      </c>
      <c r="J24" s="56">
        <v>8</v>
      </c>
      <c r="K24" s="56">
        <v>14</v>
      </c>
      <c r="L24" s="56">
        <v>0.6</v>
      </c>
      <c r="M24" s="56">
        <v>6.825000000000001</v>
      </c>
      <c r="N24" s="57">
        <f t="shared" si="1"/>
        <v>1037.5000000000002</v>
      </c>
    </row>
    <row r="25" spans="1:14" ht="15">
      <c r="A25" s="55" t="s">
        <v>149</v>
      </c>
      <c r="C25" s="56">
        <v>15</v>
      </c>
      <c r="D25" s="56">
        <v>15</v>
      </c>
      <c r="E25" s="56">
        <v>15</v>
      </c>
      <c r="F25" s="56">
        <v>15</v>
      </c>
      <c r="G25" s="56"/>
      <c r="H25" s="56">
        <v>10</v>
      </c>
      <c r="I25" s="56">
        <v>10</v>
      </c>
      <c r="J25" s="56">
        <v>4.5</v>
      </c>
      <c r="K25" s="56">
        <v>4.5</v>
      </c>
      <c r="L25" s="56">
        <v>0.3</v>
      </c>
      <c r="M25" s="56">
        <v>2.4</v>
      </c>
      <c r="N25" s="57">
        <f t="shared" si="1"/>
        <v>700</v>
      </c>
    </row>
    <row r="26" spans="1:14" ht="15">
      <c r="A26" s="52" t="s">
        <v>150</v>
      </c>
      <c r="B26" s="52"/>
      <c r="C26" s="53">
        <f aca="true" t="shared" si="4" ref="C26:L26">SUM(C27:C34)</f>
        <v>9879</v>
      </c>
      <c r="D26" s="53">
        <f t="shared" si="4"/>
        <v>8477</v>
      </c>
      <c r="E26" s="53">
        <f t="shared" si="4"/>
        <v>6548</v>
      </c>
      <c r="F26" s="53">
        <f t="shared" si="4"/>
        <v>7235</v>
      </c>
      <c r="G26" s="53">
        <f t="shared" si="4"/>
        <v>0</v>
      </c>
      <c r="H26" s="53">
        <f t="shared" si="4"/>
        <v>4336.524</v>
      </c>
      <c r="I26" s="53">
        <f t="shared" si="4"/>
        <v>4429.68</v>
      </c>
      <c r="J26" s="53">
        <f t="shared" si="4"/>
        <v>6492.2</v>
      </c>
      <c r="K26" s="53">
        <f t="shared" si="4"/>
        <v>5664.8099999999995</v>
      </c>
      <c r="L26" s="53">
        <f t="shared" si="4"/>
        <v>4298.3060000000005</v>
      </c>
      <c r="M26" s="53">
        <f>SUM(M27:M34)</f>
        <v>4666.5</v>
      </c>
      <c r="N26" s="54">
        <f t="shared" si="1"/>
        <v>8.566025778527631</v>
      </c>
    </row>
    <row r="27" spans="1:14" ht="15">
      <c r="A27" s="55" t="s">
        <v>114</v>
      </c>
      <c r="C27" s="56">
        <v>265</v>
      </c>
      <c r="D27" s="56">
        <v>0</v>
      </c>
      <c r="E27" s="56">
        <v>0</v>
      </c>
      <c r="F27" s="56">
        <v>25</v>
      </c>
      <c r="G27" s="56"/>
      <c r="H27" s="56">
        <v>22.400000000000002</v>
      </c>
      <c r="I27" s="56">
        <v>32.000000000000014</v>
      </c>
      <c r="J27" s="56">
        <v>106.00000000000003</v>
      </c>
      <c r="K27" s="56">
        <v>0</v>
      </c>
      <c r="L27" s="56">
        <v>0</v>
      </c>
      <c r="M27" s="56">
        <v>7.5</v>
      </c>
      <c r="N27" s="57"/>
    </row>
    <row r="28" spans="1:14" ht="15">
      <c r="A28" s="55" t="s">
        <v>151</v>
      </c>
      <c r="C28" s="56">
        <v>554</v>
      </c>
      <c r="D28" s="56">
        <v>415</v>
      </c>
      <c r="E28" s="56">
        <v>168</v>
      </c>
      <c r="F28" s="56">
        <v>240</v>
      </c>
      <c r="G28" s="56"/>
      <c r="H28" s="56">
        <v>288.75</v>
      </c>
      <c r="I28" s="56">
        <v>269.5</v>
      </c>
      <c r="J28" s="56">
        <v>304.70000000000005</v>
      </c>
      <c r="K28" s="56">
        <v>228.24999999999997</v>
      </c>
      <c r="L28" s="56">
        <v>65.85599999999998</v>
      </c>
      <c r="M28" s="56">
        <v>72</v>
      </c>
      <c r="N28" s="57">
        <f t="shared" si="1"/>
        <v>9.329446064139969</v>
      </c>
    </row>
    <row r="29" spans="1:14" ht="15">
      <c r="A29" s="55" t="s">
        <v>152</v>
      </c>
      <c r="C29" s="56">
        <v>400</v>
      </c>
      <c r="D29" s="56">
        <v>250</v>
      </c>
      <c r="E29" s="56">
        <v>150</v>
      </c>
      <c r="F29" s="56">
        <v>0</v>
      </c>
      <c r="G29" s="56"/>
      <c r="H29" s="56">
        <v>222.6</v>
      </c>
      <c r="I29" s="56">
        <v>216</v>
      </c>
      <c r="J29" s="56">
        <v>224.00000000000003</v>
      </c>
      <c r="K29" s="56">
        <v>140</v>
      </c>
      <c r="L29" s="56">
        <v>57</v>
      </c>
      <c r="M29" s="56">
        <v>0</v>
      </c>
      <c r="N29" s="57">
        <f t="shared" si="1"/>
        <v>-100</v>
      </c>
    </row>
    <row r="30" spans="1:14" ht="15">
      <c r="A30" s="55" t="s">
        <v>113</v>
      </c>
      <c r="C30" s="56">
        <v>2250</v>
      </c>
      <c r="D30" s="56">
        <v>2100</v>
      </c>
      <c r="E30" s="56">
        <v>1700</v>
      </c>
      <c r="F30" s="56">
        <v>1650</v>
      </c>
      <c r="G30" s="56"/>
      <c r="H30" s="56">
        <v>1081.3</v>
      </c>
      <c r="I30" s="56">
        <v>1046.5</v>
      </c>
      <c r="J30" s="56">
        <v>1332</v>
      </c>
      <c r="K30" s="56">
        <v>1124</v>
      </c>
      <c r="L30" s="56">
        <v>702.25</v>
      </c>
      <c r="M30" s="56">
        <v>949.0000000000002</v>
      </c>
      <c r="N30" s="57">
        <f t="shared" si="1"/>
        <v>35.13705945176222</v>
      </c>
    </row>
    <row r="31" spans="1:14" ht="15">
      <c r="A31" s="55" t="s">
        <v>153</v>
      </c>
      <c r="C31" s="56">
        <v>100</v>
      </c>
      <c r="D31" s="56">
        <v>60</v>
      </c>
      <c r="E31" s="56">
        <v>40</v>
      </c>
      <c r="F31" s="56">
        <v>40</v>
      </c>
      <c r="G31" s="56"/>
      <c r="H31" s="56">
        <v>62.400000000000006</v>
      </c>
      <c r="I31" s="56">
        <v>46</v>
      </c>
      <c r="J31" s="56">
        <v>43</v>
      </c>
      <c r="K31" s="56">
        <v>27.6</v>
      </c>
      <c r="L31" s="56">
        <v>9.200000000000001</v>
      </c>
      <c r="M31" s="56">
        <v>9.200000000000001</v>
      </c>
      <c r="N31" s="57">
        <f t="shared" si="1"/>
        <v>0</v>
      </c>
    </row>
    <row r="32" spans="1:14" ht="15">
      <c r="A32" s="55" t="s">
        <v>154</v>
      </c>
      <c r="C32" s="56">
        <v>60</v>
      </c>
      <c r="D32" s="56">
        <v>52</v>
      </c>
      <c r="E32" s="56">
        <v>40</v>
      </c>
      <c r="F32" s="56">
        <v>30</v>
      </c>
      <c r="G32" s="56"/>
      <c r="H32" s="56">
        <v>22</v>
      </c>
      <c r="I32" s="56">
        <v>10</v>
      </c>
      <c r="J32" s="56">
        <v>24.000000000000004</v>
      </c>
      <c r="K32" s="56">
        <v>22.880000000000003</v>
      </c>
      <c r="L32" s="56">
        <v>0</v>
      </c>
      <c r="M32" s="56">
        <v>10.799999999999999</v>
      </c>
      <c r="N32" s="57"/>
    </row>
    <row r="33" spans="1:14" ht="15">
      <c r="A33" s="55" t="s">
        <v>155</v>
      </c>
      <c r="C33" s="56">
        <v>0</v>
      </c>
      <c r="D33" s="56">
        <v>0</v>
      </c>
      <c r="E33" s="56">
        <v>0</v>
      </c>
      <c r="F33" s="56">
        <v>0</v>
      </c>
      <c r="G33" s="56"/>
      <c r="H33" s="56">
        <v>13.600000000000001</v>
      </c>
      <c r="I33" s="56">
        <v>0</v>
      </c>
      <c r="J33" s="56">
        <v>0</v>
      </c>
      <c r="K33" s="56">
        <v>0</v>
      </c>
      <c r="L33" s="56">
        <v>0</v>
      </c>
      <c r="M33" s="56">
        <v>0</v>
      </c>
      <c r="N33" s="57"/>
    </row>
    <row r="34" spans="1:14" ht="15">
      <c r="A34" s="55" t="s">
        <v>156</v>
      </c>
      <c r="C34" s="56">
        <v>6250</v>
      </c>
      <c r="D34" s="56">
        <v>5600</v>
      </c>
      <c r="E34" s="56">
        <v>4450</v>
      </c>
      <c r="F34" s="56">
        <v>5250</v>
      </c>
      <c r="G34" s="56"/>
      <c r="H34" s="56">
        <v>2623.474</v>
      </c>
      <c r="I34" s="56">
        <v>2809.6800000000007</v>
      </c>
      <c r="J34" s="56">
        <v>4458.5</v>
      </c>
      <c r="K34" s="56">
        <v>4122.079999999999</v>
      </c>
      <c r="L34" s="56">
        <v>3464</v>
      </c>
      <c r="M34" s="56">
        <v>3618</v>
      </c>
      <c r="N34" s="57">
        <f t="shared" si="1"/>
        <v>4.445727482678974</v>
      </c>
    </row>
    <row r="35" spans="1:14" ht="15">
      <c r="A35" s="52" t="s">
        <v>157</v>
      </c>
      <c r="B35" s="52"/>
      <c r="C35" s="53">
        <f aca="true" t="shared" si="5" ref="C35:L35">SUM(C36:C40)</f>
        <v>9100</v>
      </c>
      <c r="D35" s="53">
        <f t="shared" si="5"/>
        <v>9760</v>
      </c>
      <c r="E35" s="53">
        <f t="shared" si="5"/>
        <v>6680</v>
      </c>
      <c r="F35" s="53">
        <f t="shared" si="5"/>
        <v>7000</v>
      </c>
      <c r="G35" s="53">
        <f t="shared" si="5"/>
        <v>0</v>
      </c>
      <c r="H35" s="53">
        <f t="shared" si="5"/>
        <v>8824.2</v>
      </c>
      <c r="I35" s="53">
        <f t="shared" si="5"/>
        <v>9818.057600000002</v>
      </c>
      <c r="J35" s="53">
        <f t="shared" si="5"/>
        <v>8715</v>
      </c>
      <c r="K35" s="53">
        <f t="shared" si="5"/>
        <v>8786.5</v>
      </c>
      <c r="L35" s="53">
        <f t="shared" si="5"/>
        <v>2654.6279999999997</v>
      </c>
      <c r="M35" s="53">
        <f>SUM(M36:M40)</f>
        <v>4951.5</v>
      </c>
      <c r="N35" s="54">
        <f t="shared" si="1"/>
        <v>86.52330948065041</v>
      </c>
    </row>
    <row r="36" spans="1:14" ht="15">
      <c r="A36" s="55" t="s">
        <v>121</v>
      </c>
      <c r="C36" s="56">
        <v>5000</v>
      </c>
      <c r="D36" s="56">
        <v>4900</v>
      </c>
      <c r="E36" s="56">
        <v>3900</v>
      </c>
      <c r="F36" s="56">
        <v>4700</v>
      </c>
      <c r="G36" s="56"/>
      <c r="H36" s="56">
        <v>3935.9999999999995</v>
      </c>
      <c r="I36" s="56">
        <v>4400.000000000001</v>
      </c>
      <c r="J36" s="56">
        <v>4100</v>
      </c>
      <c r="K36" s="56">
        <v>4008.2</v>
      </c>
      <c r="L36" s="56">
        <v>1725.828</v>
      </c>
      <c r="M36" s="56">
        <v>3337</v>
      </c>
      <c r="N36" s="57">
        <f t="shared" si="1"/>
        <v>93.35646425947431</v>
      </c>
    </row>
    <row r="37" spans="1:14" ht="15">
      <c r="A37" s="55" t="s">
        <v>158</v>
      </c>
      <c r="C37" s="56">
        <v>0</v>
      </c>
      <c r="D37" s="56">
        <v>0</v>
      </c>
      <c r="E37" s="56">
        <v>0</v>
      </c>
      <c r="F37" s="56">
        <v>0</v>
      </c>
      <c r="G37" s="56"/>
      <c r="H37" s="56">
        <v>75.19999999999999</v>
      </c>
      <c r="I37" s="56">
        <v>176.4576</v>
      </c>
      <c r="J37" s="56">
        <v>0</v>
      </c>
      <c r="K37" s="56">
        <v>0</v>
      </c>
      <c r="L37" s="56">
        <v>0</v>
      </c>
      <c r="M37" s="56">
        <v>0</v>
      </c>
      <c r="N37" s="57"/>
    </row>
    <row r="38" spans="1:14" ht="15">
      <c r="A38" s="55" t="s">
        <v>118</v>
      </c>
      <c r="C38" s="56">
        <v>300</v>
      </c>
      <c r="D38" s="56">
        <v>430</v>
      </c>
      <c r="E38" s="56">
        <v>280</v>
      </c>
      <c r="F38" s="56">
        <v>300</v>
      </c>
      <c r="G38" s="56"/>
      <c r="H38" s="56">
        <v>552.0000000000001</v>
      </c>
      <c r="I38" s="56">
        <v>550</v>
      </c>
      <c r="J38" s="56">
        <v>206.99999999999997</v>
      </c>
      <c r="K38" s="56">
        <v>348.3</v>
      </c>
      <c r="L38" s="56">
        <v>229.6</v>
      </c>
      <c r="M38" s="56">
        <v>244.49999999999997</v>
      </c>
      <c r="N38" s="57">
        <f t="shared" si="1"/>
        <v>6.4895470383275144</v>
      </c>
    </row>
    <row r="39" spans="1:14" ht="15">
      <c r="A39" s="55" t="s">
        <v>159</v>
      </c>
      <c r="C39" s="56">
        <v>3800</v>
      </c>
      <c r="D39" s="56">
        <v>4430</v>
      </c>
      <c r="E39" s="56">
        <v>2500</v>
      </c>
      <c r="F39" s="56">
        <v>2000</v>
      </c>
      <c r="G39" s="56"/>
      <c r="H39" s="56">
        <v>4261</v>
      </c>
      <c r="I39" s="56">
        <v>4691.600000000001</v>
      </c>
      <c r="J39" s="56">
        <v>4408</v>
      </c>
      <c r="K39" s="56">
        <v>4429.999999999999</v>
      </c>
      <c r="L39" s="56">
        <v>699.2</v>
      </c>
      <c r="M39" s="56">
        <v>1370</v>
      </c>
      <c r="N39" s="57">
        <f t="shared" si="1"/>
        <v>95.93821510297482</v>
      </c>
    </row>
    <row r="40" spans="1:14" ht="15">
      <c r="A40" s="55" t="s">
        <v>125</v>
      </c>
      <c r="C40" s="56">
        <v>0</v>
      </c>
      <c r="D40" s="56">
        <v>0</v>
      </c>
      <c r="E40" s="56">
        <v>0</v>
      </c>
      <c r="F40" s="56">
        <v>0</v>
      </c>
      <c r="G40" s="56"/>
      <c r="H40" s="56">
        <v>0</v>
      </c>
      <c r="I40" s="56">
        <v>0</v>
      </c>
      <c r="J40" s="56">
        <v>0</v>
      </c>
      <c r="K40" s="56">
        <v>0</v>
      </c>
      <c r="L40" s="56">
        <v>0</v>
      </c>
      <c r="M40" s="56">
        <v>0</v>
      </c>
      <c r="N40" s="57"/>
    </row>
    <row r="41" spans="1:14" ht="15">
      <c r="A41" s="52" t="s">
        <v>160</v>
      </c>
      <c r="B41" s="52"/>
      <c r="C41" s="53">
        <f aca="true" t="shared" si="6" ref="C41:L41">SUM(C42:C45)</f>
        <v>32</v>
      </c>
      <c r="D41" s="53">
        <f t="shared" si="6"/>
        <v>28</v>
      </c>
      <c r="E41" s="53">
        <f t="shared" si="6"/>
        <v>40</v>
      </c>
      <c r="F41" s="53">
        <f t="shared" si="6"/>
        <v>40</v>
      </c>
      <c r="G41" s="53">
        <f t="shared" si="6"/>
        <v>0</v>
      </c>
      <c r="H41" s="53">
        <f t="shared" si="6"/>
        <v>13.875</v>
      </c>
      <c r="I41" s="53">
        <f t="shared" si="6"/>
        <v>13.875</v>
      </c>
      <c r="J41" s="53">
        <f t="shared" si="6"/>
        <v>13.875</v>
      </c>
      <c r="K41" s="53">
        <f t="shared" si="6"/>
        <v>6.72</v>
      </c>
      <c r="L41" s="53">
        <f t="shared" si="6"/>
        <v>12.120000000000001</v>
      </c>
      <c r="M41" s="53">
        <f>SUM(M42:M45)</f>
        <v>12.120000000000001</v>
      </c>
      <c r="N41" s="54">
        <f t="shared" si="1"/>
        <v>0</v>
      </c>
    </row>
    <row r="42" spans="1:14" ht="15">
      <c r="A42" s="55" t="s">
        <v>161</v>
      </c>
      <c r="C42" s="56">
        <v>12</v>
      </c>
      <c r="D42" s="56">
        <v>0</v>
      </c>
      <c r="E42" s="56">
        <v>12</v>
      </c>
      <c r="F42" s="56">
        <v>12</v>
      </c>
      <c r="G42" s="56"/>
      <c r="H42" s="56">
        <v>5.175</v>
      </c>
      <c r="I42" s="56">
        <v>5.175</v>
      </c>
      <c r="J42" s="56">
        <v>5.175</v>
      </c>
      <c r="K42" s="56">
        <v>0</v>
      </c>
      <c r="L42" s="56">
        <v>5.4</v>
      </c>
      <c r="M42" s="56">
        <v>5.4</v>
      </c>
      <c r="N42" s="57">
        <f t="shared" si="1"/>
        <v>0</v>
      </c>
    </row>
    <row r="43" spans="1:14" ht="15">
      <c r="A43" s="55" t="s">
        <v>162</v>
      </c>
      <c r="C43" s="56">
        <v>10</v>
      </c>
      <c r="D43" s="56">
        <v>12</v>
      </c>
      <c r="E43" s="56">
        <v>12</v>
      </c>
      <c r="F43" s="56">
        <v>12</v>
      </c>
      <c r="G43" s="56"/>
      <c r="H43" s="56">
        <v>2.7</v>
      </c>
      <c r="I43" s="56">
        <v>2.7</v>
      </c>
      <c r="J43" s="56">
        <v>2.7</v>
      </c>
      <c r="K43" s="56">
        <v>2.88</v>
      </c>
      <c r="L43" s="56">
        <v>2.88</v>
      </c>
      <c r="M43" s="56">
        <v>2.88</v>
      </c>
      <c r="N43" s="57">
        <f t="shared" si="1"/>
        <v>0</v>
      </c>
    </row>
    <row r="44" spans="1:14" ht="15">
      <c r="A44" s="55" t="s">
        <v>163</v>
      </c>
      <c r="C44" s="56">
        <v>0</v>
      </c>
      <c r="D44" s="56">
        <v>8</v>
      </c>
      <c r="E44" s="56">
        <v>8</v>
      </c>
      <c r="F44" s="56">
        <v>8</v>
      </c>
      <c r="G44" s="56"/>
      <c r="H44" s="56"/>
      <c r="I44" s="56"/>
      <c r="J44" s="56">
        <v>0</v>
      </c>
      <c r="K44" s="56">
        <v>1.92</v>
      </c>
      <c r="L44" s="56">
        <v>1.92</v>
      </c>
      <c r="M44" s="56">
        <v>1.92</v>
      </c>
      <c r="N44" s="57">
        <f t="shared" si="1"/>
        <v>0</v>
      </c>
    </row>
    <row r="45" spans="1:14" ht="15">
      <c r="A45" s="58" t="s">
        <v>126</v>
      </c>
      <c r="B45" s="59"/>
      <c r="C45" s="56">
        <v>10</v>
      </c>
      <c r="D45" s="56">
        <v>8</v>
      </c>
      <c r="E45" s="56">
        <v>8</v>
      </c>
      <c r="F45" s="56">
        <v>8</v>
      </c>
      <c r="G45" s="60"/>
      <c r="H45" s="56">
        <v>6.000000000000001</v>
      </c>
      <c r="I45" s="56">
        <v>6</v>
      </c>
      <c r="J45" s="56">
        <v>6</v>
      </c>
      <c r="K45" s="56">
        <v>1.92</v>
      </c>
      <c r="L45" s="56">
        <v>1.92</v>
      </c>
      <c r="M45" s="56">
        <v>1.92</v>
      </c>
      <c r="N45" s="57">
        <f t="shared" si="1"/>
        <v>0</v>
      </c>
    </row>
    <row r="46" spans="1:14" ht="15">
      <c r="A46" s="61" t="s">
        <v>51</v>
      </c>
      <c r="B46" s="62"/>
      <c r="C46" s="63">
        <f aca="true" t="shared" si="7" ref="C46:M46">C6+C8+C14+C26+C35+C41</f>
        <v>22697</v>
      </c>
      <c r="D46" s="63">
        <f t="shared" si="7"/>
        <v>22331</v>
      </c>
      <c r="E46" s="63">
        <f t="shared" si="7"/>
        <v>17529</v>
      </c>
      <c r="F46" s="63">
        <f t="shared" si="7"/>
        <v>18836</v>
      </c>
      <c r="G46" s="63">
        <f t="shared" si="7"/>
        <v>0</v>
      </c>
      <c r="H46" s="63">
        <f t="shared" si="7"/>
        <v>15137.891000000001</v>
      </c>
      <c r="I46" s="63">
        <f t="shared" si="7"/>
        <v>15902.962600000003</v>
      </c>
      <c r="J46" s="63">
        <f t="shared" si="7"/>
        <v>16942.035</v>
      </c>
      <c r="K46" s="63">
        <f t="shared" si="7"/>
        <v>16500.99</v>
      </c>
      <c r="L46" s="63">
        <f t="shared" si="7"/>
        <v>9102.954</v>
      </c>
      <c r="M46" s="63">
        <f t="shared" si="7"/>
        <v>12047.945000000002</v>
      </c>
      <c r="N46" s="64">
        <f t="shared" si="1"/>
        <v>32.3520364927693</v>
      </c>
    </row>
    <row r="47" spans="1:14" s="65" customFormat="1" ht="15">
      <c r="A47" s="234" t="s">
        <v>164</v>
      </c>
      <c r="B47" s="234"/>
      <c r="C47" s="234"/>
      <c r="D47" s="234"/>
      <c r="E47" s="234"/>
      <c r="F47" s="234"/>
      <c r="G47" s="234"/>
      <c r="H47" s="234"/>
      <c r="I47" s="235"/>
      <c r="J47" s="225"/>
      <c r="K47" s="225"/>
      <c r="L47" s="225"/>
      <c r="M47" s="225"/>
      <c r="N47" s="225"/>
    </row>
    <row r="48" spans="1:14" ht="15">
      <c r="A48" s="234" t="s">
        <v>165</v>
      </c>
      <c r="B48" s="234"/>
      <c r="C48" s="234"/>
      <c r="D48" s="234"/>
      <c r="E48" s="234"/>
      <c r="F48" s="234"/>
      <c r="G48" s="234"/>
      <c r="H48" s="234"/>
      <c r="I48" s="235"/>
      <c r="J48" s="225"/>
      <c r="K48" s="225"/>
      <c r="L48" s="225"/>
      <c r="M48" s="225"/>
      <c r="N48" s="225"/>
    </row>
  </sheetData>
  <sheetProtection/>
  <mergeCells count="9">
    <mergeCell ref="A47:N47"/>
    <mergeCell ref="A48:N48"/>
    <mergeCell ref="C4:F4"/>
    <mergeCell ref="A1:N1"/>
    <mergeCell ref="A2:N2"/>
    <mergeCell ref="A3:N3"/>
    <mergeCell ref="A4:A5"/>
    <mergeCell ref="H4:M4"/>
    <mergeCell ref="N4:N5"/>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45"/>
  <sheetViews>
    <sheetView showGridLines="0" zoomScalePageLayoutView="0" workbookViewId="0" topLeftCell="A1">
      <selection activeCell="C11" sqref="C11"/>
    </sheetView>
  </sheetViews>
  <sheetFormatPr defaultColWidth="11.00390625" defaultRowHeight="12.75"/>
  <cols>
    <col min="1" max="1" width="19.25390625" style="47" customWidth="1"/>
    <col min="2" max="2" width="0.5" style="47" customWidth="1"/>
    <col min="3" max="3" width="11.00390625" style="47" customWidth="1"/>
    <col min="4" max="4" width="10.00390625" style="47" customWidth="1"/>
    <col min="5" max="6" width="9.625" style="47" customWidth="1"/>
    <col min="7" max="7" width="1.25" style="47" customWidth="1"/>
    <col min="8" max="9" width="9.875" style="47" customWidth="1"/>
    <col min="10" max="10" width="9.875" style="71" customWidth="1"/>
    <col min="11" max="11" width="9.875" style="47" customWidth="1"/>
    <col min="12" max="12" width="10.75390625" style="47" customWidth="1"/>
    <col min="13" max="16384" width="11.00390625" style="47" customWidth="1"/>
  </cols>
  <sheetData>
    <row r="1" spans="1:12" ht="15">
      <c r="A1" s="237" t="s">
        <v>166</v>
      </c>
      <c r="B1" s="237"/>
      <c r="C1" s="242"/>
      <c r="D1" s="242"/>
      <c r="E1" s="242"/>
      <c r="F1" s="242"/>
      <c r="G1" s="242"/>
      <c r="H1" s="242"/>
      <c r="I1" s="242"/>
      <c r="J1" s="242"/>
      <c r="K1" s="242"/>
      <c r="L1" s="242"/>
    </row>
    <row r="2" spans="1:12" ht="15">
      <c r="A2" s="237" t="s">
        <v>167</v>
      </c>
      <c r="B2" s="237"/>
      <c r="C2" s="243"/>
      <c r="D2" s="243"/>
      <c r="E2" s="243"/>
      <c r="F2" s="243"/>
      <c r="G2" s="243"/>
      <c r="H2" s="243"/>
      <c r="I2" s="243"/>
      <c r="J2" s="243"/>
      <c r="K2" s="243"/>
      <c r="L2" s="243"/>
    </row>
    <row r="3" spans="1:12" ht="15">
      <c r="A3" s="237"/>
      <c r="B3" s="237"/>
      <c r="C3" s="242"/>
      <c r="D3" s="242"/>
      <c r="E3" s="242"/>
      <c r="F3" s="242"/>
      <c r="G3" s="242"/>
      <c r="H3" s="242"/>
      <c r="I3" s="242"/>
      <c r="J3" s="242"/>
      <c r="K3" s="242"/>
      <c r="L3" s="242"/>
    </row>
    <row r="4" spans="1:12" ht="29.25" customHeight="1">
      <c r="A4" s="238" t="s">
        <v>131</v>
      </c>
      <c r="B4" s="48"/>
      <c r="C4" s="231" t="s">
        <v>132</v>
      </c>
      <c r="D4" s="231"/>
      <c r="E4" s="231"/>
      <c r="F4" s="231"/>
      <c r="G4" s="51"/>
      <c r="H4" s="231" t="s">
        <v>133</v>
      </c>
      <c r="I4" s="231"/>
      <c r="J4" s="231"/>
      <c r="K4" s="231"/>
      <c r="L4" s="244" t="s">
        <v>168</v>
      </c>
    </row>
    <row r="5" spans="1:12" ht="30.75" customHeight="1">
      <c r="A5" s="239"/>
      <c r="B5" s="48"/>
      <c r="C5" s="50" t="s">
        <v>169</v>
      </c>
      <c r="D5" s="50" t="s">
        <v>89</v>
      </c>
      <c r="E5" s="50" t="s">
        <v>139</v>
      </c>
      <c r="F5" s="50" t="s">
        <v>170</v>
      </c>
      <c r="G5" s="51"/>
      <c r="H5" s="50" t="s">
        <v>136</v>
      </c>
      <c r="I5" s="50" t="s">
        <v>89</v>
      </c>
      <c r="J5" s="50" t="s">
        <v>139</v>
      </c>
      <c r="K5" s="50" t="s">
        <v>170</v>
      </c>
      <c r="L5" s="244"/>
    </row>
    <row r="6" spans="1:12" ht="15">
      <c r="A6" s="66" t="s">
        <v>142</v>
      </c>
      <c r="B6" s="52"/>
      <c r="C6" s="67">
        <f>SUM(C7:C11)</f>
        <v>313</v>
      </c>
      <c r="D6" s="67">
        <f>SUM(D7:D11)</f>
        <v>312</v>
      </c>
      <c r="E6" s="67">
        <f>SUM(E7:E11)</f>
        <v>313</v>
      </c>
      <c r="F6" s="67">
        <f>SUM(F7:F11)</f>
        <v>313</v>
      </c>
      <c r="G6" s="67"/>
      <c r="H6" s="67">
        <f>SUM(H7:H11)</f>
        <v>388.85</v>
      </c>
      <c r="I6" s="67">
        <f>SUM(I7:I11)</f>
        <v>390.35</v>
      </c>
      <c r="J6" s="67">
        <f>SUM(J7:J11)</f>
        <v>391.6</v>
      </c>
      <c r="K6" s="67">
        <f>SUM(K7:K11)</f>
        <v>391.6</v>
      </c>
      <c r="L6" s="53">
        <f>((K6/J6)-1)*100</f>
        <v>0</v>
      </c>
    </row>
    <row r="7" spans="1:12" ht="15">
      <c r="A7" s="55" t="s">
        <v>143</v>
      </c>
      <c r="C7" s="68">
        <v>44</v>
      </c>
      <c r="D7" s="68">
        <v>44</v>
      </c>
      <c r="E7" s="68">
        <v>44</v>
      </c>
      <c r="F7" s="68">
        <v>44</v>
      </c>
      <c r="G7" s="68"/>
      <c r="H7" s="68">
        <v>17.3</v>
      </c>
      <c r="I7" s="68">
        <v>18.8</v>
      </c>
      <c r="J7" s="69">
        <v>18.8</v>
      </c>
      <c r="K7" s="68">
        <v>18.8</v>
      </c>
      <c r="L7" s="56">
        <f aca="true" t="shared" si="0" ref="L7:L41">((K7/J7)-1)*100</f>
        <v>0</v>
      </c>
    </row>
    <row r="8" spans="1:12" ht="15">
      <c r="A8" s="70" t="s">
        <v>144</v>
      </c>
      <c r="B8" s="71"/>
      <c r="C8" s="68">
        <v>23</v>
      </c>
      <c r="D8" s="68">
        <v>23</v>
      </c>
      <c r="E8" s="68">
        <v>23</v>
      </c>
      <c r="F8" s="68">
        <v>23</v>
      </c>
      <c r="G8" s="68"/>
      <c r="H8" s="68">
        <v>23</v>
      </c>
      <c r="I8" s="68">
        <v>23</v>
      </c>
      <c r="J8" s="69">
        <v>23</v>
      </c>
      <c r="K8" s="68">
        <v>23</v>
      </c>
      <c r="L8" s="56">
        <f t="shared" si="0"/>
        <v>0</v>
      </c>
    </row>
    <row r="9" spans="1:12" ht="15">
      <c r="A9" s="55" t="s">
        <v>109</v>
      </c>
      <c r="C9" s="68">
        <v>51</v>
      </c>
      <c r="D9" s="68">
        <v>50.5</v>
      </c>
      <c r="E9" s="68">
        <v>51</v>
      </c>
      <c r="F9" s="68">
        <v>51</v>
      </c>
      <c r="G9" s="68"/>
      <c r="H9" s="68">
        <v>75.75</v>
      </c>
      <c r="I9" s="68">
        <v>75.75</v>
      </c>
      <c r="J9" s="69">
        <v>76.5</v>
      </c>
      <c r="K9" s="68">
        <v>76.5</v>
      </c>
      <c r="L9" s="56">
        <f t="shared" si="0"/>
        <v>0</v>
      </c>
    </row>
    <row r="10" spans="1:12" ht="15">
      <c r="A10" s="55" t="s">
        <v>145</v>
      </c>
      <c r="C10" s="68">
        <v>97</v>
      </c>
      <c r="D10" s="68">
        <v>97</v>
      </c>
      <c r="E10" s="68">
        <v>97</v>
      </c>
      <c r="F10" s="68">
        <v>97</v>
      </c>
      <c r="G10" s="68"/>
      <c r="H10" s="68">
        <v>146.8</v>
      </c>
      <c r="I10" s="68">
        <v>146.8</v>
      </c>
      <c r="J10" s="69">
        <v>146.8</v>
      </c>
      <c r="K10" s="68">
        <v>146.8</v>
      </c>
      <c r="L10" s="56">
        <f t="shared" si="0"/>
        <v>0</v>
      </c>
    </row>
    <row r="11" spans="1:12" ht="15">
      <c r="A11" s="70" t="s">
        <v>146</v>
      </c>
      <c r="B11" s="71"/>
      <c r="C11" s="68">
        <v>98</v>
      </c>
      <c r="D11" s="68">
        <v>97.5</v>
      </c>
      <c r="E11" s="68">
        <v>98</v>
      </c>
      <c r="F11" s="68">
        <v>98</v>
      </c>
      <c r="G11" s="68"/>
      <c r="H11" s="68">
        <v>126</v>
      </c>
      <c r="I11" s="68">
        <v>126</v>
      </c>
      <c r="J11" s="69">
        <v>126.5</v>
      </c>
      <c r="K11" s="68">
        <v>126.5</v>
      </c>
      <c r="L11" s="56">
        <f t="shared" si="0"/>
        <v>0</v>
      </c>
    </row>
    <row r="12" spans="1:12" ht="15">
      <c r="A12" s="72" t="s">
        <v>147</v>
      </c>
      <c r="B12" s="52"/>
      <c r="C12" s="67">
        <f>SUM(C13:C23)</f>
        <v>1614</v>
      </c>
      <c r="D12" s="67">
        <f>SUM(D13:D23)</f>
        <v>1205.75</v>
      </c>
      <c r="E12" s="67">
        <f>SUM(E13:E23)</f>
        <v>1483</v>
      </c>
      <c r="F12" s="67">
        <f>SUM(F13:F23)</f>
        <v>1483</v>
      </c>
      <c r="G12" s="67"/>
      <c r="H12" s="67">
        <f>SUM(H13:H23)</f>
        <v>1295.1000000000001</v>
      </c>
      <c r="I12" s="67">
        <f>SUM(I13:I23)</f>
        <v>1515.3749999999998</v>
      </c>
      <c r="J12" s="67">
        <f>SUM(J13:J23)</f>
        <v>1854.1</v>
      </c>
      <c r="K12" s="67">
        <f>SUM(K13:K23)</f>
        <v>1761.6999999999998</v>
      </c>
      <c r="L12" s="53">
        <f t="shared" si="0"/>
        <v>-4.983549970336021</v>
      </c>
    </row>
    <row r="13" spans="1:12" ht="15">
      <c r="A13" s="55" t="s">
        <v>102</v>
      </c>
      <c r="C13" s="68">
        <v>500</v>
      </c>
      <c r="D13" s="68">
        <v>350</v>
      </c>
      <c r="E13" s="68">
        <v>430</v>
      </c>
      <c r="F13" s="68">
        <v>430</v>
      </c>
      <c r="G13" s="68"/>
      <c r="H13" s="68">
        <v>385</v>
      </c>
      <c r="I13" s="68">
        <v>455</v>
      </c>
      <c r="J13" s="69">
        <v>541</v>
      </c>
      <c r="K13" s="68">
        <v>541</v>
      </c>
      <c r="L13" s="56">
        <f t="shared" si="0"/>
        <v>0</v>
      </c>
    </row>
    <row r="14" spans="1:12" ht="15">
      <c r="A14" s="55" t="s">
        <v>103</v>
      </c>
      <c r="C14" s="68">
        <v>460</v>
      </c>
      <c r="D14" s="68">
        <v>322</v>
      </c>
      <c r="E14" s="68">
        <v>430</v>
      </c>
      <c r="F14" s="68">
        <v>430</v>
      </c>
      <c r="G14" s="68"/>
      <c r="H14" s="68">
        <v>354.2</v>
      </c>
      <c r="I14" s="68">
        <v>418.6</v>
      </c>
      <c r="J14" s="69">
        <v>549</v>
      </c>
      <c r="K14" s="68">
        <v>549</v>
      </c>
      <c r="L14" s="56">
        <f t="shared" si="0"/>
        <v>0</v>
      </c>
    </row>
    <row r="15" spans="1:12" ht="15">
      <c r="A15" s="55" t="s">
        <v>98</v>
      </c>
      <c r="C15" s="68">
        <v>50</v>
      </c>
      <c r="D15" s="68">
        <v>32.5</v>
      </c>
      <c r="E15" s="68">
        <v>40</v>
      </c>
      <c r="F15" s="68">
        <v>40</v>
      </c>
      <c r="G15" s="68"/>
      <c r="H15" s="68">
        <v>33.75</v>
      </c>
      <c r="I15" s="68">
        <v>39</v>
      </c>
      <c r="J15" s="69">
        <v>48</v>
      </c>
      <c r="K15" s="68">
        <v>48</v>
      </c>
      <c r="L15" s="56">
        <f t="shared" si="0"/>
        <v>0</v>
      </c>
    </row>
    <row r="16" spans="1:12" ht="15">
      <c r="A16" s="55" t="s">
        <v>100</v>
      </c>
      <c r="C16" s="68">
        <v>95</v>
      </c>
      <c r="D16" s="68">
        <v>95.25</v>
      </c>
      <c r="E16" s="68">
        <v>80</v>
      </c>
      <c r="F16" s="68">
        <v>80</v>
      </c>
      <c r="G16" s="68"/>
      <c r="H16" s="68">
        <v>88.65</v>
      </c>
      <c r="I16" s="68">
        <v>123.825</v>
      </c>
      <c r="J16" s="69">
        <v>100.5</v>
      </c>
      <c r="K16" s="68">
        <v>100.5</v>
      </c>
      <c r="L16" s="56">
        <f t="shared" si="0"/>
        <v>0</v>
      </c>
    </row>
    <row r="17" spans="1:12" ht="15">
      <c r="A17" s="55" t="s">
        <v>97</v>
      </c>
      <c r="C17" s="68">
        <v>50</v>
      </c>
      <c r="D17" s="68">
        <v>32.5</v>
      </c>
      <c r="E17" s="68">
        <v>55</v>
      </c>
      <c r="F17" s="68">
        <v>55</v>
      </c>
      <c r="G17" s="68"/>
      <c r="H17" s="68">
        <v>33.75</v>
      </c>
      <c r="I17" s="68">
        <v>39</v>
      </c>
      <c r="J17" s="69">
        <v>66</v>
      </c>
      <c r="K17" s="68">
        <v>66</v>
      </c>
      <c r="L17" s="56">
        <f t="shared" si="0"/>
        <v>0</v>
      </c>
    </row>
    <row r="18" spans="1:12" ht="15">
      <c r="A18" s="55" t="s">
        <v>101</v>
      </c>
      <c r="C18" s="68">
        <v>80</v>
      </c>
      <c r="D18" s="68">
        <v>52</v>
      </c>
      <c r="E18" s="68">
        <v>60</v>
      </c>
      <c r="F18" s="68">
        <v>60</v>
      </c>
      <c r="G18" s="68"/>
      <c r="H18" s="68">
        <v>55.2</v>
      </c>
      <c r="I18" s="68">
        <v>63.6</v>
      </c>
      <c r="J18" s="69">
        <v>72</v>
      </c>
      <c r="K18" s="68">
        <v>63.6</v>
      </c>
      <c r="L18" s="56">
        <f t="shared" si="0"/>
        <v>-11.66666666666667</v>
      </c>
    </row>
    <row r="19" spans="1:12" ht="15">
      <c r="A19" s="55" t="s">
        <v>148</v>
      </c>
      <c r="C19" s="68">
        <v>55</v>
      </c>
      <c r="D19" s="68">
        <v>40</v>
      </c>
      <c r="E19" s="68">
        <v>40</v>
      </c>
      <c r="F19" s="68">
        <v>40</v>
      </c>
      <c r="G19" s="68"/>
      <c r="H19" s="68">
        <v>37.5</v>
      </c>
      <c r="I19" s="68">
        <v>48</v>
      </c>
      <c r="J19" s="69">
        <v>48</v>
      </c>
      <c r="K19" s="68">
        <v>48</v>
      </c>
      <c r="L19" s="56">
        <f t="shared" si="0"/>
        <v>0</v>
      </c>
    </row>
    <row r="20" spans="1:12" ht="15">
      <c r="A20" s="55" t="s">
        <v>99</v>
      </c>
      <c r="C20" s="68">
        <v>160</v>
      </c>
      <c r="D20" s="68">
        <v>160</v>
      </c>
      <c r="E20" s="68">
        <v>210</v>
      </c>
      <c r="F20" s="68">
        <v>210</v>
      </c>
      <c r="G20" s="68"/>
      <c r="H20" s="68">
        <v>192</v>
      </c>
      <c r="I20" s="68">
        <v>192</v>
      </c>
      <c r="J20" s="69">
        <v>267</v>
      </c>
      <c r="K20" s="68">
        <v>202</v>
      </c>
      <c r="L20" s="56">
        <f t="shared" si="0"/>
        <v>-24.34456928838952</v>
      </c>
    </row>
    <row r="21" spans="1:12" ht="15">
      <c r="A21" s="55" t="s">
        <v>95</v>
      </c>
      <c r="C21" s="68">
        <v>90</v>
      </c>
      <c r="D21" s="68">
        <v>63</v>
      </c>
      <c r="E21" s="68">
        <v>63</v>
      </c>
      <c r="F21" s="68">
        <v>63</v>
      </c>
      <c r="G21" s="68"/>
      <c r="H21" s="68">
        <v>64.8</v>
      </c>
      <c r="I21" s="68">
        <v>75.6</v>
      </c>
      <c r="J21" s="69">
        <v>75.6</v>
      </c>
      <c r="K21" s="68">
        <v>75.6</v>
      </c>
      <c r="L21" s="56">
        <f t="shared" si="0"/>
        <v>0</v>
      </c>
    </row>
    <row r="22" spans="1:12" ht="15">
      <c r="A22" s="55" t="s">
        <v>96</v>
      </c>
      <c r="C22" s="68">
        <v>60</v>
      </c>
      <c r="D22" s="68">
        <v>45</v>
      </c>
      <c r="E22" s="68">
        <v>60</v>
      </c>
      <c r="F22" s="68">
        <v>60</v>
      </c>
      <c r="G22" s="68"/>
      <c r="H22" s="68">
        <v>43.5</v>
      </c>
      <c r="I22" s="68">
        <v>54</v>
      </c>
      <c r="J22" s="69">
        <v>72</v>
      </c>
      <c r="K22" s="68">
        <v>54</v>
      </c>
      <c r="L22" s="56">
        <f t="shared" si="0"/>
        <v>-25</v>
      </c>
    </row>
    <row r="23" spans="1:12" ht="15">
      <c r="A23" s="55" t="s">
        <v>149</v>
      </c>
      <c r="C23" s="68">
        <v>14</v>
      </c>
      <c r="D23" s="68">
        <v>13.5</v>
      </c>
      <c r="E23" s="68">
        <v>15</v>
      </c>
      <c r="F23" s="68">
        <v>15</v>
      </c>
      <c r="G23" s="68"/>
      <c r="H23" s="68">
        <v>6.75</v>
      </c>
      <c r="I23" s="68">
        <v>6.75</v>
      </c>
      <c r="J23" s="69">
        <v>15</v>
      </c>
      <c r="K23" s="68">
        <v>14</v>
      </c>
      <c r="L23" s="56">
        <f t="shared" si="0"/>
        <v>-6.666666666666665</v>
      </c>
    </row>
    <row r="24" spans="1:12" ht="15">
      <c r="A24" s="52" t="s">
        <v>150</v>
      </c>
      <c r="B24" s="52"/>
      <c r="C24" s="67">
        <f>SUM(C25:C31)</f>
        <v>2249</v>
      </c>
      <c r="D24" s="67">
        <f>SUM(D25:D31)</f>
        <v>2111</v>
      </c>
      <c r="E24" s="67">
        <f>SUM(E25:E31)</f>
        <v>2314</v>
      </c>
      <c r="F24" s="67">
        <f>SUM(F25:F31)</f>
        <v>1030</v>
      </c>
      <c r="G24" s="67"/>
      <c r="H24" s="67">
        <f>SUM(H25:H31)</f>
        <v>5393.3099999999995</v>
      </c>
      <c r="I24" s="67">
        <f>SUM(I25:I31)</f>
        <v>5229.18</v>
      </c>
      <c r="J24" s="67">
        <f>SUM(J25:J31)</f>
        <v>4230.458</v>
      </c>
      <c r="K24" s="67">
        <f>SUM(K25:K31)</f>
        <v>2364.6000000000004</v>
      </c>
      <c r="L24" s="53">
        <f t="shared" si="0"/>
        <v>-44.10534273121254</v>
      </c>
    </row>
    <row r="25" spans="1:12" ht="15">
      <c r="A25" s="55" t="s">
        <v>114</v>
      </c>
      <c r="C25" s="68">
        <v>29</v>
      </c>
      <c r="D25" s="68">
        <v>130</v>
      </c>
      <c r="E25" s="68">
        <v>75</v>
      </c>
      <c r="F25" s="68">
        <v>75</v>
      </c>
      <c r="G25" s="68"/>
      <c r="H25" s="68">
        <v>131.37</v>
      </c>
      <c r="I25" s="68">
        <v>408.95</v>
      </c>
      <c r="J25" s="69">
        <v>211.5</v>
      </c>
      <c r="K25" s="68">
        <v>211.5</v>
      </c>
      <c r="L25" s="56">
        <f t="shared" si="0"/>
        <v>0</v>
      </c>
    </row>
    <row r="26" spans="1:12" ht="15">
      <c r="A26" s="55" t="s">
        <v>151</v>
      </c>
      <c r="C26" s="68">
        <v>135</v>
      </c>
      <c r="D26" s="68">
        <v>130</v>
      </c>
      <c r="E26" s="68">
        <v>105</v>
      </c>
      <c r="F26" s="68">
        <v>110</v>
      </c>
      <c r="G26" s="68"/>
      <c r="H26" s="68">
        <v>225.4</v>
      </c>
      <c r="I26" s="68">
        <v>220.8</v>
      </c>
      <c r="J26" s="69">
        <v>193.20000000000002</v>
      </c>
      <c r="K26" s="68">
        <v>202.40000000000003</v>
      </c>
      <c r="L26" s="56">
        <f t="shared" si="0"/>
        <v>4.761904761904767</v>
      </c>
    </row>
    <row r="27" spans="1:12" ht="15">
      <c r="A27" s="55" t="s">
        <v>152</v>
      </c>
      <c r="C27" s="68">
        <v>125</v>
      </c>
      <c r="D27" s="68">
        <v>71</v>
      </c>
      <c r="E27" s="68">
        <v>41</v>
      </c>
      <c r="F27" s="68">
        <v>0</v>
      </c>
      <c r="G27" s="68"/>
      <c r="H27" s="68">
        <v>172.5</v>
      </c>
      <c r="I27" s="68">
        <v>97.97999999999999</v>
      </c>
      <c r="J27" s="69">
        <v>70.438</v>
      </c>
      <c r="K27" s="68">
        <v>0</v>
      </c>
      <c r="L27" s="56"/>
    </row>
    <row r="28" spans="1:12" ht="15">
      <c r="A28" s="55" t="s">
        <v>113</v>
      </c>
      <c r="C28" s="68">
        <v>475</v>
      </c>
      <c r="D28" s="68">
        <v>475</v>
      </c>
      <c r="E28" s="68">
        <v>275</v>
      </c>
      <c r="F28" s="68">
        <v>225</v>
      </c>
      <c r="G28" s="68"/>
      <c r="H28" s="68">
        <v>880</v>
      </c>
      <c r="I28" s="68">
        <v>740.7499999999999</v>
      </c>
      <c r="J28" s="69">
        <v>505</v>
      </c>
      <c r="K28" s="68">
        <v>412.5</v>
      </c>
      <c r="L28" s="56">
        <f t="shared" si="0"/>
        <v>-18.31683168316832</v>
      </c>
    </row>
    <row r="29" spans="1:12" ht="15">
      <c r="A29" s="55" t="s">
        <v>171</v>
      </c>
      <c r="C29" s="68">
        <v>40</v>
      </c>
      <c r="D29" s="68">
        <v>35</v>
      </c>
      <c r="E29" s="68">
        <v>45</v>
      </c>
      <c r="F29" s="68">
        <v>45</v>
      </c>
      <c r="G29" s="68"/>
      <c r="H29" s="68">
        <v>110.39999999999999</v>
      </c>
      <c r="I29" s="68">
        <v>96.6</v>
      </c>
      <c r="J29" s="69">
        <v>124.19999999999999</v>
      </c>
      <c r="K29" s="68">
        <v>124.19999999999999</v>
      </c>
      <c r="L29" s="56">
        <f t="shared" si="0"/>
        <v>0</v>
      </c>
    </row>
    <row r="30" spans="1:12" ht="15">
      <c r="A30" s="55" t="s">
        <v>154</v>
      </c>
      <c r="C30" s="68">
        <v>125</v>
      </c>
      <c r="D30" s="68">
        <v>100</v>
      </c>
      <c r="E30" s="68">
        <v>83</v>
      </c>
      <c r="F30" s="68">
        <v>85</v>
      </c>
      <c r="G30" s="68"/>
      <c r="H30" s="68">
        <v>325</v>
      </c>
      <c r="I30" s="68">
        <v>200</v>
      </c>
      <c r="J30" s="69">
        <v>96</v>
      </c>
      <c r="K30" s="68">
        <v>170</v>
      </c>
      <c r="L30" s="56">
        <f t="shared" si="0"/>
        <v>77.08333333333333</v>
      </c>
    </row>
    <row r="31" spans="1:12" ht="15">
      <c r="A31" s="70" t="s">
        <v>156</v>
      </c>
      <c r="B31" s="71"/>
      <c r="C31" s="68">
        <v>1320</v>
      </c>
      <c r="D31" s="68">
        <v>1170</v>
      </c>
      <c r="E31" s="68">
        <v>1690</v>
      </c>
      <c r="F31" s="68">
        <v>490</v>
      </c>
      <c r="G31" s="68"/>
      <c r="H31" s="68">
        <v>3548.64</v>
      </c>
      <c r="I31" s="68">
        <v>3464.1000000000004</v>
      </c>
      <c r="J31" s="69">
        <v>3030.12</v>
      </c>
      <c r="K31" s="68">
        <v>1244</v>
      </c>
      <c r="L31" s="56">
        <f t="shared" si="0"/>
        <v>-58.94552030942668</v>
      </c>
    </row>
    <row r="32" spans="1:12" ht="15">
      <c r="A32" s="66" t="s">
        <v>157</v>
      </c>
      <c r="B32" s="52"/>
      <c r="C32" s="67">
        <f>SUM(C33:C37)</f>
        <v>956</v>
      </c>
      <c r="D32" s="67">
        <f>SUM(D33:D37)</f>
        <v>860</v>
      </c>
      <c r="E32" s="67">
        <f>SUM(E33:E37)</f>
        <v>671</v>
      </c>
      <c r="F32" s="67">
        <f>SUM(F33:F37)</f>
        <v>588</v>
      </c>
      <c r="G32" s="67"/>
      <c r="H32" s="67">
        <f>SUM(H33:H37)</f>
        <v>2016.92</v>
      </c>
      <c r="I32" s="67">
        <f>SUM(I33:I37)</f>
        <v>1864.42</v>
      </c>
      <c r="J32" s="67">
        <f>SUM(J33:J37)</f>
        <v>1332.17</v>
      </c>
      <c r="K32" s="67">
        <f>SUM(K33:K37)</f>
        <v>942.8100000000001</v>
      </c>
      <c r="L32" s="53">
        <f t="shared" si="0"/>
        <v>-29.227500994617806</v>
      </c>
    </row>
    <row r="33" spans="1:12" ht="15">
      <c r="A33" s="55" t="s">
        <v>121</v>
      </c>
      <c r="C33" s="68">
        <v>671</v>
      </c>
      <c r="D33" s="68">
        <v>491</v>
      </c>
      <c r="E33" s="68">
        <v>441</v>
      </c>
      <c r="F33" s="68">
        <v>378</v>
      </c>
      <c r="G33" s="68"/>
      <c r="H33" s="68">
        <v>1461.92</v>
      </c>
      <c r="I33" s="68">
        <v>861.92</v>
      </c>
      <c r="J33" s="69">
        <v>753.42</v>
      </c>
      <c r="K33" s="68">
        <v>616.71</v>
      </c>
      <c r="L33" s="56">
        <f t="shared" si="0"/>
        <v>-18.14525762522895</v>
      </c>
    </row>
    <row r="34" spans="1:12" ht="15">
      <c r="A34" s="55" t="s">
        <v>158</v>
      </c>
      <c r="C34" s="68">
        <v>0</v>
      </c>
      <c r="D34" s="68">
        <v>0</v>
      </c>
      <c r="E34" s="68">
        <v>0</v>
      </c>
      <c r="F34" s="68"/>
      <c r="G34" s="68"/>
      <c r="H34" s="68">
        <v>0</v>
      </c>
      <c r="I34" s="68">
        <v>0</v>
      </c>
      <c r="J34" s="69">
        <v>0</v>
      </c>
      <c r="K34" s="68">
        <v>0</v>
      </c>
      <c r="L34" s="68">
        <v>0</v>
      </c>
    </row>
    <row r="35" spans="1:12" ht="15">
      <c r="A35" s="55" t="s">
        <v>118</v>
      </c>
      <c r="C35" s="68">
        <v>35</v>
      </c>
      <c r="D35" s="68">
        <v>0</v>
      </c>
      <c r="E35" s="68">
        <v>0</v>
      </c>
      <c r="F35" s="68"/>
      <c r="G35" s="68"/>
      <c r="H35" s="68">
        <v>70</v>
      </c>
      <c r="I35" s="68">
        <v>0</v>
      </c>
      <c r="J35" s="69">
        <v>0</v>
      </c>
      <c r="K35" s="68">
        <v>0</v>
      </c>
      <c r="L35" s="68">
        <v>0</v>
      </c>
    </row>
    <row r="36" spans="1:12" ht="15">
      <c r="A36" s="55" t="s">
        <v>172</v>
      </c>
      <c r="C36" s="68">
        <v>170</v>
      </c>
      <c r="D36" s="68">
        <v>289</v>
      </c>
      <c r="E36" s="68">
        <v>150</v>
      </c>
      <c r="F36" s="68">
        <v>110</v>
      </c>
      <c r="G36" s="68"/>
      <c r="H36" s="68">
        <v>365</v>
      </c>
      <c r="I36" s="68">
        <v>842.5</v>
      </c>
      <c r="J36" s="69">
        <v>418.75</v>
      </c>
      <c r="K36" s="68">
        <v>126.1</v>
      </c>
      <c r="L36" s="56">
        <f t="shared" si="0"/>
        <v>-69.8865671641791</v>
      </c>
    </row>
    <row r="37" spans="1:12" ht="15">
      <c r="A37" s="55" t="s">
        <v>125</v>
      </c>
      <c r="C37" s="68">
        <v>80</v>
      </c>
      <c r="D37" s="68">
        <v>80</v>
      </c>
      <c r="E37" s="68">
        <v>80</v>
      </c>
      <c r="F37" s="68">
        <v>100</v>
      </c>
      <c r="G37" s="68"/>
      <c r="H37" s="68">
        <v>120</v>
      </c>
      <c r="I37" s="68">
        <v>160</v>
      </c>
      <c r="J37" s="69">
        <v>160</v>
      </c>
      <c r="K37" s="68">
        <v>200</v>
      </c>
      <c r="L37" s="56">
        <f t="shared" si="0"/>
        <v>25</v>
      </c>
    </row>
    <row r="38" spans="1:12" ht="15">
      <c r="A38" s="66" t="s">
        <v>160</v>
      </c>
      <c r="B38" s="52"/>
      <c r="C38" s="67">
        <f>SUM(C39:C42)</f>
        <v>364</v>
      </c>
      <c r="D38" s="67">
        <f>SUM(D39:D42)</f>
        <v>430</v>
      </c>
      <c r="E38" s="67">
        <f>SUM(E39:E42)</f>
        <v>215</v>
      </c>
      <c r="F38" s="67">
        <f>SUM(F39:F42)</f>
        <v>215</v>
      </c>
      <c r="G38" s="67"/>
      <c r="H38" s="67">
        <f>SUM(H39:H42)</f>
        <v>513.65</v>
      </c>
      <c r="I38" s="67">
        <f>SUM(I39:I42)</f>
        <v>680</v>
      </c>
      <c r="J38" s="67">
        <f>SUM(J39:J42)</f>
        <v>340</v>
      </c>
      <c r="K38" s="67">
        <f>SUM(K39:K42)</f>
        <v>340</v>
      </c>
      <c r="L38" s="53">
        <f t="shared" si="0"/>
        <v>0</v>
      </c>
    </row>
    <row r="39" spans="1:12" ht="15">
      <c r="A39" s="55" t="s">
        <v>173</v>
      </c>
      <c r="C39" s="68">
        <v>45</v>
      </c>
      <c r="D39" s="68">
        <v>215</v>
      </c>
      <c r="E39" s="68">
        <v>55</v>
      </c>
      <c r="F39" s="68">
        <v>55</v>
      </c>
      <c r="G39" s="68"/>
      <c r="H39" s="68">
        <v>42.9</v>
      </c>
      <c r="I39" s="68">
        <v>340</v>
      </c>
      <c r="J39" s="69">
        <v>82.5</v>
      </c>
      <c r="K39" s="68">
        <v>82.5</v>
      </c>
      <c r="L39" s="56">
        <f t="shared" si="0"/>
        <v>0</v>
      </c>
    </row>
    <row r="40" spans="1:12" ht="15">
      <c r="A40" s="55" t="s">
        <v>163</v>
      </c>
      <c r="C40" s="68">
        <v>205</v>
      </c>
      <c r="D40" s="68">
        <v>55</v>
      </c>
      <c r="E40" s="68">
        <v>60</v>
      </c>
      <c r="F40" s="68">
        <v>60</v>
      </c>
      <c r="G40" s="68"/>
      <c r="H40" s="68">
        <v>318.75</v>
      </c>
      <c r="I40" s="68">
        <v>82.5</v>
      </c>
      <c r="J40" s="69">
        <v>97.5</v>
      </c>
      <c r="K40" s="68">
        <v>97.5</v>
      </c>
      <c r="L40" s="56">
        <f t="shared" si="0"/>
        <v>0</v>
      </c>
    </row>
    <row r="41" spans="1:12" ht="15">
      <c r="A41" s="58" t="s">
        <v>126</v>
      </c>
      <c r="B41" s="59"/>
      <c r="C41" s="68">
        <v>100</v>
      </c>
      <c r="D41" s="68">
        <v>60</v>
      </c>
      <c r="E41" s="68">
        <v>100</v>
      </c>
      <c r="F41" s="68">
        <v>100</v>
      </c>
      <c r="G41" s="68"/>
      <c r="H41" s="68">
        <v>117.5</v>
      </c>
      <c r="I41" s="68">
        <v>97.5</v>
      </c>
      <c r="J41" s="69">
        <v>160</v>
      </c>
      <c r="K41" s="68">
        <v>160</v>
      </c>
      <c r="L41" s="56">
        <f t="shared" si="0"/>
        <v>0</v>
      </c>
    </row>
    <row r="42" spans="1:12" ht="15">
      <c r="A42" s="58" t="s">
        <v>161</v>
      </c>
      <c r="B42" s="59"/>
      <c r="C42" s="68">
        <v>14</v>
      </c>
      <c r="D42" s="68">
        <v>100</v>
      </c>
      <c r="E42" s="68">
        <v>0</v>
      </c>
      <c r="F42" s="68"/>
      <c r="G42" s="68"/>
      <c r="H42" s="68">
        <v>34.5</v>
      </c>
      <c r="I42" s="68">
        <v>160</v>
      </c>
      <c r="J42" s="69">
        <v>0</v>
      </c>
      <c r="K42" s="68"/>
      <c r="L42" s="56"/>
    </row>
    <row r="43" spans="1:12" ht="15">
      <c r="A43" s="61" t="s">
        <v>174</v>
      </c>
      <c r="B43" s="62"/>
      <c r="C43" s="73">
        <f>C6+C12+C24+C32+C38</f>
        <v>5496</v>
      </c>
      <c r="D43" s="73">
        <f>D6+D12+D24+D32+D38</f>
        <v>4918.75</v>
      </c>
      <c r="E43" s="73">
        <f>E6+E12+E24+E32+E38</f>
        <v>4996</v>
      </c>
      <c r="F43" s="73">
        <f>F6+F12+F24+F32+F38</f>
        <v>3629</v>
      </c>
      <c r="G43" s="73"/>
      <c r="H43" s="73">
        <f>H6+H12+H24+H32+H38</f>
        <v>9607.83</v>
      </c>
      <c r="I43" s="73">
        <f>I6+I12+I24+I32+I38</f>
        <v>9679.325</v>
      </c>
      <c r="J43" s="73">
        <f>J6+J12+J24+J32+J38</f>
        <v>8148.3279999999995</v>
      </c>
      <c r="K43" s="73">
        <f>K6+K12+K24+K32+K38</f>
        <v>5800.71</v>
      </c>
      <c r="L43" s="64">
        <f>((K43/J43)-1)*100</f>
        <v>-28.811039516327764</v>
      </c>
    </row>
    <row r="44" spans="1:12" ht="15">
      <c r="A44" s="234" t="s">
        <v>127</v>
      </c>
      <c r="B44" s="234"/>
      <c r="C44" s="234"/>
      <c r="D44" s="234"/>
      <c r="E44" s="234"/>
      <c r="F44" s="234"/>
      <c r="G44" s="234"/>
      <c r="H44" s="74"/>
      <c r="I44" s="74"/>
      <c r="J44" s="75"/>
      <c r="K44" s="74"/>
      <c r="L44" s="74"/>
    </row>
    <row r="45" spans="1:12" ht="15">
      <c r="A45" s="234" t="s">
        <v>175</v>
      </c>
      <c r="B45" s="234"/>
      <c r="C45" s="234"/>
      <c r="D45" s="234"/>
      <c r="E45" s="234"/>
      <c r="F45" s="234"/>
      <c r="G45" s="234"/>
      <c r="H45" s="225"/>
      <c r="I45" s="225"/>
      <c r="J45" s="225"/>
      <c r="K45" s="225"/>
      <c r="L45" s="225"/>
    </row>
  </sheetData>
  <sheetProtection/>
  <mergeCells count="9">
    <mergeCell ref="A44:G44"/>
    <mergeCell ref="A45:L45"/>
    <mergeCell ref="A1:L1"/>
    <mergeCell ref="A2:L2"/>
    <mergeCell ref="A3:L3"/>
    <mergeCell ref="A4:A5"/>
    <mergeCell ref="C4:F4"/>
    <mergeCell ref="H4:K4"/>
    <mergeCell ref="L4:L5"/>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I73"/>
  <sheetViews>
    <sheetView showGridLines="0" zoomScalePageLayoutView="0" workbookViewId="0" topLeftCell="A1">
      <selection activeCell="A6" sqref="A6"/>
    </sheetView>
  </sheetViews>
  <sheetFormatPr defaultColWidth="11.00390625" defaultRowHeight="12.75"/>
  <cols>
    <col min="1" max="1" width="12.125" style="22" customWidth="1"/>
    <col min="2" max="2" width="10.875" style="22" customWidth="1"/>
    <col min="3" max="3" width="19.25390625" style="22" customWidth="1"/>
    <col min="4" max="7" width="9.875" style="22" customWidth="1"/>
    <col min="8" max="8" width="10.50390625" style="22" customWidth="1"/>
    <col min="9" max="9" width="11.25390625" style="22" customWidth="1"/>
    <col min="10" max="16384" width="11.00390625" style="22" customWidth="1"/>
  </cols>
  <sheetData>
    <row r="1" spans="1:9" ht="15">
      <c r="A1" s="245" t="s">
        <v>176</v>
      </c>
      <c r="B1" s="245"/>
      <c r="C1" s="245"/>
      <c r="D1" s="225"/>
      <c r="E1" s="225"/>
      <c r="F1" s="225"/>
      <c r="G1" s="225"/>
      <c r="H1" s="225"/>
      <c r="I1" s="225"/>
    </row>
    <row r="2" spans="1:9" ht="15" customHeight="1">
      <c r="A2" s="245" t="s">
        <v>177</v>
      </c>
      <c r="B2" s="245"/>
      <c r="C2" s="245"/>
      <c r="D2" s="243"/>
      <c r="E2" s="243"/>
      <c r="F2" s="243"/>
      <c r="G2" s="243"/>
      <c r="H2" s="243"/>
      <c r="I2" s="243"/>
    </row>
    <row r="3" spans="1:9" ht="15" customHeight="1">
      <c r="A3" s="245" t="s">
        <v>178</v>
      </c>
      <c r="B3" s="245"/>
      <c r="C3" s="245"/>
      <c r="D3" s="225"/>
      <c r="E3" s="225"/>
      <c r="F3" s="225"/>
      <c r="G3" s="225"/>
      <c r="H3" s="225"/>
      <c r="I3" s="225"/>
    </row>
    <row r="5" spans="1:9" ht="45">
      <c r="A5" s="3" t="s">
        <v>179</v>
      </c>
      <c r="B5" s="3" t="s">
        <v>180</v>
      </c>
      <c r="C5" s="3" t="s">
        <v>181</v>
      </c>
      <c r="D5" s="76" t="s">
        <v>182</v>
      </c>
      <c r="E5" s="76" t="s">
        <v>88</v>
      </c>
      <c r="F5" s="76" t="s">
        <v>89</v>
      </c>
      <c r="G5" s="76" t="s">
        <v>137</v>
      </c>
      <c r="H5" s="3" t="s">
        <v>183</v>
      </c>
      <c r="I5" s="3" t="s">
        <v>92</v>
      </c>
    </row>
    <row r="6" spans="1:9" ht="15">
      <c r="A6" s="77" t="s">
        <v>152</v>
      </c>
      <c r="B6" s="78" t="s">
        <v>111</v>
      </c>
      <c r="C6" s="78" t="s">
        <v>113</v>
      </c>
      <c r="D6" s="79">
        <v>4226.962712499999</v>
      </c>
      <c r="E6" s="79">
        <v>6057.8389575</v>
      </c>
      <c r="F6" s="79">
        <v>7766.6287875000025</v>
      </c>
      <c r="G6" s="79">
        <v>5659.663762499999</v>
      </c>
      <c r="H6" s="80">
        <f>+((G6/F6)-1)*100</f>
        <v>-27.12843735226611</v>
      </c>
      <c r="I6" s="80">
        <f aca="true" t="shared" si="0" ref="I6:I22">(F6/$F$72)*100</f>
        <v>1.3744697801060137</v>
      </c>
    </row>
    <row r="7" spans="1:9" ht="15">
      <c r="A7" s="77" t="s">
        <v>152</v>
      </c>
      <c r="B7" s="78" t="s">
        <v>111</v>
      </c>
      <c r="C7" s="78" t="s">
        <v>152</v>
      </c>
      <c r="D7" s="79">
        <v>33675.02105000001</v>
      </c>
      <c r="E7" s="79">
        <v>42443.43749250001</v>
      </c>
      <c r="F7" s="79">
        <v>44768.27599750001</v>
      </c>
      <c r="G7" s="79">
        <v>36551.66583750001</v>
      </c>
      <c r="H7" s="80">
        <f aca="true" t="shared" si="1" ref="H7:H70">+((G7/F7)-1)*100</f>
        <v>-18.353644354003794</v>
      </c>
      <c r="I7" s="80">
        <f t="shared" si="0"/>
        <v>7.922696468388299</v>
      </c>
    </row>
    <row r="8" spans="1:9" ht="15">
      <c r="A8" s="81" t="s">
        <v>184</v>
      </c>
      <c r="B8" s="82"/>
      <c r="C8" s="81"/>
      <c r="D8" s="83">
        <f>SUM(D6:D7)</f>
        <v>37901.98376250001</v>
      </c>
      <c r="E8" s="83">
        <f>SUM(E6:E7)</f>
        <v>48501.276450000005</v>
      </c>
      <c r="F8" s="83">
        <f>SUM(F6:F7)</f>
        <v>52534.90478500001</v>
      </c>
      <c r="G8" s="83">
        <f>SUM(G6:G7)</f>
        <v>42211.32960000001</v>
      </c>
      <c r="H8" s="84">
        <f t="shared" si="1"/>
        <v>-19.650887780703908</v>
      </c>
      <c r="I8" s="84">
        <f t="shared" si="0"/>
        <v>9.297166248494312</v>
      </c>
    </row>
    <row r="9" spans="1:9" ht="15">
      <c r="A9" s="77" t="s">
        <v>185</v>
      </c>
      <c r="B9" s="78" t="s">
        <v>186</v>
      </c>
      <c r="C9" s="78" t="s">
        <v>186</v>
      </c>
      <c r="D9" s="79">
        <v>18819.689625000003</v>
      </c>
      <c r="E9" s="79">
        <v>16984.154384999998</v>
      </c>
      <c r="F9" s="79">
        <v>20865.2547125</v>
      </c>
      <c r="G9" s="79">
        <v>17098.894312499997</v>
      </c>
      <c r="H9" s="80">
        <f t="shared" si="1"/>
        <v>-18.05087190114024</v>
      </c>
      <c r="I9" s="80">
        <f t="shared" si="0"/>
        <v>3.6925496043666586</v>
      </c>
    </row>
    <row r="10" spans="1:9" ht="15">
      <c r="A10" s="77" t="s">
        <v>185</v>
      </c>
      <c r="B10" s="78" t="s">
        <v>186</v>
      </c>
      <c r="C10" s="78" t="s">
        <v>187</v>
      </c>
      <c r="D10" s="79">
        <v>2166.8090125</v>
      </c>
      <c r="E10" s="79">
        <v>2025.0025125</v>
      </c>
      <c r="F10" s="79">
        <v>1567.0567</v>
      </c>
      <c r="G10" s="79">
        <v>2455.8583500000004</v>
      </c>
      <c r="H10" s="80">
        <f t="shared" si="1"/>
        <v>56.717899869226194</v>
      </c>
      <c r="I10" s="80">
        <f t="shared" si="0"/>
        <v>0.2773239376818426</v>
      </c>
    </row>
    <row r="11" spans="1:9" ht="15">
      <c r="A11" s="77" t="s">
        <v>185</v>
      </c>
      <c r="B11" s="78" t="s">
        <v>188</v>
      </c>
      <c r="C11" s="78" t="s">
        <v>189</v>
      </c>
      <c r="D11" s="79">
        <v>6689.13025</v>
      </c>
      <c r="E11" s="79">
        <v>7236.473612500001</v>
      </c>
      <c r="F11" s="79">
        <v>9234.560087499998</v>
      </c>
      <c r="G11" s="79">
        <v>6351.313265</v>
      </c>
      <c r="H11" s="80">
        <f t="shared" si="1"/>
        <v>-31.222351635383184</v>
      </c>
      <c r="I11" s="80">
        <f t="shared" si="0"/>
        <v>1.6342513747109981</v>
      </c>
    </row>
    <row r="12" spans="1:9" ht="15">
      <c r="A12" s="77" t="s">
        <v>185</v>
      </c>
      <c r="B12" s="78" t="s">
        <v>188</v>
      </c>
      <c r="C12" s="78" t="s">
        <v>190</v>
      </c>
      <c r="D12" s="79">
        <v>14856.343108750005</v>
      </c>
      <c r="E12" s="79">
        <v>9614.664757499999</v>
      </c>
      <c r="F12" s="79">
        <v>13350.351437499996</v>
      </c>
      <c r="G12" s="79">
        <v>9359.8102675</v>
      </c>
      <c r="H12" s="80">
        <f t="shared" si="1"/>
        <v>-29.890907281967927</v>
      </c>
      <c r="I12" s="80">
        <f t="shared" si="0"/>
        <v>2.3626279955817466</v>
      </c>
    </row>
    <row r="13" spans="1:9" ht="15">
      <c r="A13" s="77" t="s">
        <v>185</v>
      </c>
      <c r="B13" s="78" t="s">
        <v>188</v>
      </c>
      <c r="C13" s="78" t="s">
        <v>191</v>
      </c>
      <c r="D13" s="79">
        <v>26545.613874999995</v>
      </c>
      <c r="E13" s="79">
        <v>24786.391025</v>
      </c>
      <c r="F13" s="79">
        <v>33504.998092500005</v>
      </c>
      <c r="G13" s="79">
        <v>26284.672204999995</v>
      </c>
      <c r="H13" s="80">
        <f t="shared" si="1"/>
        <v>-21.54999641416562</v>
      </c>
      <c r="I13" s="80">
        <f t="shared" si="0"/>
        <v>5.929420424311849</v>
      </c>
    </row>
    <row r="14" spans="1:9" ht="15">
      <c r="A14" s="77" t="s">
        <v>185</v>
      </c>
      <c r="B14" s="78" t="s">
        <v>188</v>
      </c>
      <c r="C14" s="78" t="s">
        <v>192</v>
      </c>
      <c r="D14" s="79">
        <v>20087.843269999998</v>
      </c>
      <c r="E14" s="79">
        <v>12424.2228</v>
      </c>
      <c r="F14" s="79">
        <v>21304.804262499998</v>
      </c>
      <c r="G14" s="79">
        <v>14438.1692125</v>
      </c>
      <c r="H14" s="80">
        <f t="shared" si="1"/>
        <v>-32.23045358875424</v>
      </c>
      <c r="I14" s="80">
        <f t="shared" si="0"/>
        <v>3.7703372249500635</v>
      </c>
    </row>
    <row r="15" spans="1:9" ht="15">
      <c r="A15" s="77" t="s">
        <v>185</v>
      </c>
      <c r="B15" s="78" t="s">
        <v>188</v>
      </c>
      <c r="C15" s="78" t="s">
        <v>193</v>
      </c>
      <c r="D15" s="79">
        <v>46296.47253000001</v>
      </c>
      <c r="E15" s="79">
        <v>35784.519237500004</v>
      </c>
      <c r="F15" s="79">
        <v>56653.39184999999</v>
      </c>
      <c r="G15" s="79">
        <v>39934.965262499994</v>
      </c>
      <c r="H15" s="80">
        <f t="shared" si="1"/>
        <v>-29.510018803048943</v>
      </c>
      <c r="I15" s="80">
        <f t="shared" si="0"/>
        <v>10.02601993334026</v>
      </c>
    </row>
    <row r="16" spans="1:9" ht="15">
      <c r="A16" s="77" t="s">
        <v>185</v>
      </c>
      <c r="B16" s="78" t="s">
        <v>188</v>
      </c>
      <c r="C16" s="78" t="s">
        <v>194</v>
      </c>
      <c r="D16" s="79">
        <v>62447.27559125001</v>
      </c>
      <c r="E16" s="79">
        <v>46498.70554999999</v>
      </c>
      <c r="F16" s="79">
        <v>68697.84267499999</v>
      </c>
      <c r="G16" s="79">
        <v>54636.90911249999</v>
      </c>
      <c r="H16" s="80">
        <f t="shared" si="1"/>
        <v>-20.467794933561944</v>
      </c>
      <c r="I16" s="80">
        <f t="shared" si="0"/>
        <v>12.15754110293439</v>
      </c>
    </row>
    <row r="17" spans="1:9" ht="15">
      <c r="A17" s="81" t="s">
        <v>184</v>
      </c>
      <c r="B17" s="82"/>
      <c r="C17" s="82"/>
      <c r="D17" s="83">
        <f>SUM(D9:D16)</f>
        <v>197909.17726250002</v>
      </c>
      <c r="E17" s="83">
        <f>SUM(E9:E16)</f>
        <v>155354.13388</v>
      </c>
      <c r="F17" s="83">
        <f>SUM(F9:F16)</f>
        <v>225178.2598175</v>
      </c>
      <c r="G17" s="83">
        <f>SUM(G9:G16)</f>
        <v>170560.5919875</v>
      </c>
      <c r="H17" s="84">
        <f t="shared" si="1"/>
        <v>-24.25530238765764</v>
      </c>
      <c r="I17" s="84">
        <f t="shared" si="0"/>
        <v>39.85007159787781</v>
      </c>
    </row>
    <row r="18" spans="1:9" ht="15">
      <c r="A18" s="77" t="s">
        <v>195</v>
      </c>
      <c r="B18" s="78" t="s">
        <v>188</v>
      </c>
      <c r="C18" s="78" t="s">
        <v>195</v>
      </c>
      <c r="D18" s="79">
        <v>40761.76925744</v>
      </c>
      <c r="E18" s="79">
        <v>73176.5277375</v>
      </c>
      <c r="F18" s="79">
        <v>65230.212025</v>
      </c>
      <c r="G18" s="79">
        <v>63148.303483705</v>
      </c>
      <c r="H18" s="80">
        <f t="shared" si="1"/>
        <v>-3.191632338243966</v>
      </c>
      <c r="I18" s="80">
        <f t="shared" si="0"/>
        <v>11.543870272590953</v>
      </c>
    </row>
    <row r="19" spans="1:9" ht="15">
      <c r="A19" s="81" t="s">
        <v>184</v>
      </c>
      <c r="B19" s="82"/>
      <c r="C19" s="82"/>
      <c r="D19" s="83">
        <f>SUM(D18:D18)</f>
        <v>40761.76925744</v>
      </c>
      <c r="E19" s="83">
        <f>SUM(E18:E18)</f>
        <v>73176.5277375</v>
      </c>
      <c r="F19" s="83">
        <f>SUM(F18:F18)</f>
        <v>65230.212025</v>
      </c>
      <c r="G19" s="83">
        <f>SUM(G18:G18)</f>
        <v>63148.303483705</v>
      </c>
      <c r="H19" s="84">
        <f t="shared" si="1"/>
        <v>-3.191632338243966</v>
      </c>
      <c r="I19" s="84">
        <f t="shared" si="0"/>
        <v>11.543870272590953</v>
      </c>
    </row>
    <row r="20" spans="1:9" ht="15">
      <c r="A20" s="77" t="s">
        <v>196</v>
      </c>
      <c r="B20" s="78" t="s">
        <v>186</v>
      </c>
      <c r="C20" s="78" t="s">
        <v>197</v>
      </c>
      <c r="D20" s="79">
        <v>2225.533475</v>
      </c>
      <c r="E20" s="79">
        <v>6275.0356625</v>
      </c>
      <c r="F20" s="79">
        <v>3121.0111625000004</v>
      </c>
      <c r="G20" s="79">
        <v>4410.0107425</v>
      </c>
      <c r="H20" s="80">
        <f t="shared" si="1"/>
        <v>41.300703934922225</v>
      </c>
      <c r="I20" s="80">
        <f t="shared" si="0"/>
        <v>0.5523291563945869</v>
      </c>
    </row>
    <row r="21" spans="1:9" ht="15">
      <c r="A21" s="77" t="s">
        <v>196</v>
      </c>
      <c r="B21" s="78" t="s">
        <v>186</v>
      </c>
      <c r="C21" s="78" t="s">
        <v>198</v>
      </c>
      <c r="D21" s="79">
        <v>8739.46755</v>
      </c>
      <c r="E21" s="79">
        <v>11296.197</v>
      </c>
      <c r="F21" s="79">
        <v>3142.22205</v>
      </c>
      <c r="G21" s="79">
        <v>7273.4470325</v>
      </c>
      <c r="H21" s="80">
        <f t="shared" si="1"/>
        <v>131.47463536194078</v>
      </c>
      <c r="I21" s="80">
        <f t="shared" si="0"/>
        <v>0.5560828730553985</v>
      </c>
    </row>
    <row r="22" spans="1:9" ht="15">
      <c r="A22" s="77" t="s">
        <v>196</v>
      </c>
      <c r="B22" s="78" t="s">
        <v>186</v>
      </c>
      <c r="C22" s="78" t="s">
        <v>141</v>
      </c>
      <c r="D22" s="79">
        <v>12798.877849999999</v>
      </c>
      <c r="E22" s="79">
        <v>15314.159575</v>
      </c>
      <c r="F22" s="79">
        <v>6868.219462500001</v>
      </c>
      <c r="G22" s="79">
        <v>13186.4428575</v>
      </c>
      <c r="H22" s="80">
        <f t="shared" si="1"/>
        <v>91.99215938711711</v>
      </c>
      <c r="I22" s="80">
        <f t="shared" si="0"/>
        <v>1.215477184841856</v>
      </c>
    </row>
    <row r="23" spans="1:9" ht="15">
      <c r="A23" s="77" t="s">
        <v>196</v>
      </c>
      <c r="B23" s="78" t="s">
        <v>199</v>
      </c>
      <c r="C23" s="78" t="s">
        <v>126</v>
      </c>
      <c r="D23" s="79">
        <v>42.731700000000004</v>
      </c>
      <c r="E23" s="79"/>
      <c r="F23" s="79"/>
      <c r="G23" s="79"/>
      <c r="H23" s="80"/>
      <c r="I23" s="80"/>
    </row>
    <row r="24" spans="1:9" ht="15">
      <c r="A24" s="81" t="s">
        <v>184</v>
      </c>
      <c r="B24" s="82"/>
      <c r="C24" s="82"/>
      <c r="D24" s="83">
        <f>SUM(D20:D23)</f>
        <v>23806.610575</v>
      </c>
      <c r="E24" s="83">
        <f>SUM(E20:E23)</f>
        <v>32885.3922375</v>
      </c>
      <c r="F24" s="83">
        <f>SUM(F20:F23)</f>
        <v>13131.452675</v>
      </c>
      <c r="G24" s="83">
        <f>SUM(G20:G23)</f>
        <v>24869.9006325</v>
      </c>
      <c r="H24" s="84">
        <f t="shared" si="1"/>
        <v>89.39184603580046</v>
      </c>
      <c r="I24" s="84">
        <f aca="true" t="shared" si="2" ref="I24:I72">(F24/$F$72)*100</f>
        <v>2.323889214291841</v>
      </c>
    </row>
    <row r="25" spans="1:9" ht="15">
      <c r="A25" s="77" t="s">
        <v>200</v>
      </c>
      <c r="B25" s="78" t="s">
        <v>201</v>
      </c>
      <c r="C25" s="78" t="s">
        <v>201</v>
      </c>
      <c r="D25" s="79">
        <v>28390.211574999998</v>
      </c>
      <c r="E25" s="79">
        <v>22072.518215</v>
      </c>
      <c r="F25" s="79">
        <v>32626.0685025</v>
      </c>
      <c r="G25" s="79">
        <v>21327.492037499997</v>
      </c>
      <c r="H25" s="80">
        <f t="shared" si="1"/>
        <v>-34.630517814716896</v>
      </c>
      <c r="I25" s="80">
        <f t="shared" si="2"/>
        <v>5.773875181536722</v>
      </c>
    </row>
    <row r="26" spans="1:9" ht="15">
      <c r="A26" s="77" t="s">
        <v>200</v>
      </c>
      <c r="B26" s="78" t="s">
        <v>201</v>
      </c>
      <c r="C26" s="78" t="s">
        <v>202</v>
      </c>
      <c r="D26" s="79">
        <v>13020.5596125</v>
      </c>
      <c r="E26" s="79">
        <v>8295.547425</v>
      </c>
      <c r="F26" s="79">
        <v>14476.333630000001</v>
      </c>
      <c r="G26" s="79">
        <v>9569.911587500002</v>
      </c>
      <c r="H26" s="80">
        <f t="shared" si="1"/>
        <v>-33.89271184198315</v>
      </c>
      <c r="I26" s="80">
        <f t="shared" si="2"/>
        <v>2.561894439089334</v>
      </c>
    </row>
    <row r="27" spans="1:9" ht="15">
      <c r="A27" s="77" t="s">
        <v>200</v>
      </c>
      <c r="B27" s="78" t="s">
        <v>186</v>
      </c>
      <c r="C27" s="78" t="s">
        <v>203</v>
      </c>
      <c r="D27" s="79">
        <v>2274.122125</v>
      </c>
      <c r="E27" s="79">
        <v>4701.5426425</v>
      </c>
      <c r="F27" s="79">
        <v>3011.0383874999998</v>
      </c>
      <c r="G27" s="79">
        <v>5631.2581875</v>
      </c>
      <c r="H27" s="80">
        <f t="shared" si="1"/>
        <v>87.02047143860932</v>
      </c>
      <c r="I27" s="80">
        <f t="shared" si="2"/>
        <v>0.5328671401185967</v>
      </c>
    </row>
    <row r="28" spans="1:9" ht="15">
      <c r="A28" s="77" t="s">
        <v>200</v>
      </c>
      <c r="B28" s="78" t="s">
        <v>204</v>
      </c>
      <c r="C28" s="78" t="s">
        <v>205</v>
      </c>
      <c r="D28" s="79">
        <v>3710.0963625</v>
      </c>
      <c r="E28" s="79">
        <v>7496.639837500001</v>
      </c>
      <c r="F28" s="79">
        <v>5536.516012499999</v>
      </c>
      <c r="G28" s="79">
        <v>4137.9162</v>
      </c>
      <c r="H28" s="80">
        <f t="shared" si="1"/>
        <v>-25.261370315597908</v>
      </c>
      <c r="I28" s="80">
        <f t="shared" si="2"/>
        <v>0.9798039991948431</v>
      </c>
    </row>
    <row r="29" spans="1:9" ht="15">
      <c r="A29" s="77" t="s">
        <v>200</v>
      </c>
      <c r="B29" s="78" t="s">
        <v>204</v>
      </c>
      <c r="C29" s="78" t="s">
        <v>206</v>
      </c>
      <c r="D29" s="79">
        <v>0</v>
      </c>
      <c r="E29" s="79">
        <v>1.5021875</v>
      </c>
      <c r="F29" s="79">
        <v>0.297275</v>
      </c>
      <c r="G29" s="79"/>
      <c r="H29" s="80">
        <f t="shared" si="1"/>
        <v>-100</v>
      </c>
      <c r="I29" s="80">
        <f t="shared" si="2"/>
        <v>5.260911974299957E-05</v>
      </c>
    </row>
    <row r="30" spans="1:9" ht="15">
      <c r="A30" s="77" t="s">
        <v>200</v>
      </c>
      <c r="B30" s="78" t="s">
        <v>204</v>
      </c>
      <c r="C30" s="78" t="s">
        <v>207</v>
      </c>
      <c r="D30" s="79">
        <v>92.0951625</v>
      </c>
      <c r="E30" s="79">
        <v>21.286787500000003</v>
      </c>
      <c r="F30" s="79">
        <v>112.94932</v>
      </c>
      <c r="G30" s="79">
        <v>9.190225000000002</v>
      </c>
      <c r="H30" s="80">
        <f t="shared" si="1"/>
        <v>-91.86340829674761</v>
      </c>
      <c r="I30" s="80">
        <f t="shared" si="2"/>
        <v>0.019988779079204023</v>
      </c>
    </row>
    <row r="31" spans="1:9" ht="15">
      <c r="A31" s="77" t="s">
        <v>200</v>
      </c>
      <c r="B31" s="78" t="s">
        <v>204</v>
      </c>
      <c r="C31" s="78" t="s">
        <v>204</v>
      </c>
      <c r="D31" s="79">
        <v>2587.1305625</v>
      </c>
      <c r="E31" s="79">
        <v>3566.4967250000004</v>
      </c>
      <c r="F31" s="79">
        <v>2338.7035374999996</v>
      </c>
      <c r="G31" s="79">
        <v>3001.826025</v>
      </c>
      <c r="H31" s="80">
        <f t="shared" si="1"/>
        <v>28.354277353548518</v>
      </c>
      <c r="I31" s="80">
        <f t="shared" si="2"/>
        <v>0.4138832207475037</v>
      </c>
    </row>
    <row r="32" spans="1:9" ht="15">
      <c r="A32" s="77" t="s">
        <v>200</v>
      </c>
      <c r="B32" s="78" t="s">
        <v>204</v>
      </c>
      <c r="C32" s="78" t="s">
        <v>171</v>
      </c>
      <c r="D32" s="79">
        <v>1427.96995</v>
      </c>
      <c r="E32" s="79">
        <v>1651.0324600000001</v>
      </c>
      <c r="F32" s="79">
        <v>1259.0956125</v>
      </c>
      <c r="G32" s="79">
        <v>1599.8739624999998</v>
      </c>
      <c r="H32" s="80">
        <f t="shared" si="1"/>
        <v>27.065327415712815</v>
      </c>
      <c r="I32" s="80">
        <f t="shared" si="2"/>
        <v>0.22282368798552818</v>
      </c>
    </row>
    <row r="33" spans="1:9" ht="15">
      <c r="A33" s="77" t="s">
        <v>200</v>
      </c>
      <c r="B33" s="78" t="s">
        <v>204</v>
      </c>
      <c r="C33" s="78" t="s">
        <v>208</v>
      </c>
      <c r="D33" s="79">
        <v>1523.9518249999999</v>
      </c>
      <c r="E33" s="79">
        <v>1669.2363160000002</v>
      </c>
      <c r="F33" s="79">
        <v>2166.7173000000003</v>
      </c>
      <c r="G33" s="79">
        <v>1277.6753</v>
      </c>
      <c r="H33" s="80">
        <f t="shared" si="1"/>
        <v>-41.03174881190085</v>
      </c>
      <c r="I33" s="80">
        <f t="shared" si="2"/>
        <v>0.3834466062902321</v>
      </c>
    </row>
    <row r="34" spans="1:9" ht="15">
      <c r="A34" s="77" t="s">
        <v>200</v>
      </c>
      <c r="B34" s="78" t="s">
        <v>204</v>
      </c>
      <c r="C34" s="78" t="s">
        <v>209</v>
      </c>
      <c r="D34" s="79">
        <v>2489.564275</v>
      </c>
      <c r="E34" s="79">
        <v>3267.390005</v>
      </c>
      <c r="F34" s="79">
        <v>2317.6476125</v>
      </c>
      <c r="G34" s="79">
        <v>3164.9952125000004</v>
      </c>
      <c r="H34" s="80">
        <f t="shared" si="1"/>
        <v>36.560674514534306</v>
      </c>
      <c r="I34" s="80">
        <f t="shared" si="2"/>
        <v>0.41015692798953685</v>
      </c>
    </row>
    <row r="35" spans="1:9" ht="15">
      <c r="A35" s="77" t="s">
        <v>200</v>
      </c>
      <c r="B35" s="78" t="s">
        <v>204</v>
      </c>
      <c r="C35" s="78" t="s">
        <v>210</v>
      </c>
      <c r="D35" s="79">
        <v>9977.425012499998</v>
      </c>
      <c r="E35" s="79">
        <v>4177.8396</v>
      </c>
      <c r="F35" s="79">
        <v>5578.770175</v>
      </c>
      <c r="G35" s="79">
        <v>4995.3996125</v>
      </c>
      <c r="H35" s="80">
        <f t="shared" si="1"/>
        <v>-10.456974282866916</v>
      </c>
      <c r="I35" s="80">
        <f t="shared" si="2"/>
        <v>0.9872817699276751</v>
      </c>
    </row>
    <row r="36" spans="1:9" ht="15">
      <c r="A36" s="77" t="s">
        <v>200</v>
      </c>
      <c r="B36" s="78" t="s">
        <v>204</v>
      </c>
      <c r="C36" s="78" t="s">
        <v>211</v>
      </c>
      <c r="D36" s="79">
        <v>2115.0515374999995</v>
      </c>
      <c r="E36" s="79">
        <v>3743.2868</v>
      </c>
      <c r="F36" s="79">
        <v>4278.312225000001</v>
      </c>
      <c r="G36" s="79">
        <v>3742.7586625</v>
      </c>
      <c r="H36" s="80">
        <f t="shared" si="1"/>
        <v>-12.51786999954172</v>
      </c>
      <c r="I36" s="80">
        <f t="shared" si="2"/>
        <v>0.7571381385685442</v>
      </c>
    </row>
    <row r="37" spans="1:9" ht="15">
      <c r="A37" s="77" t="s">
        <v>200</v>
      </c>
      <c r="B37" s="78" t="s">
        <v>188</v>
      </c>
      <c r="C37" s="78" t="s">
        <v>212</v>
      </c>
      <c r="D37" s="79">
        <v>33.535149999999994</v>
      </c>
      <c r="E37" s="79">
        <v>74.6603</v>
      </c>
      <c r="F37" s="79"/>
      <c r="G37" s="79"/>
      <c r="H37" s="80"/>
      <c r="I37" s="80">
        <f t="shared" si="2"/>
        <v>0</v>
      </c>
    </row>
    <row r="38" spans="1:9" ht="15">
      <c r="A38" s="77" t="s">
        <v>200</v>
      </c>
      <c r="B38" s="78" t="s">
        <v>188</v>
      </c>
      <c r="C38" s="78" t="s">
        <v>213</v>
      </c>
      <c r="D38" s="79">
        <v>312.4834625</v>
      </c>
      <c r="E38" s="79">
        <v>882.0560375</v>
      </c>
      <c r="F38" s="79">
        <v>121.3609375</v>
      </c>
      <c r="G38" s="79">
        <v>911.4419875</v>
      </c>
      <c r="H38" s="80">
        <f t="shared" si="1"/>
        <v>651.0175895765472</v>
      </c>
      <c r="I38" s="80">
        <f t="shared" si="2"/>
        <v>0.021477393299336265</v>
      </c>
    </row>
    <row r="39" spans="1:9" ht="15">
      <c r="A39" s="77" t="s">
        <v>200</v>
      </c>
      <c r="B39" s="78" t="s">
        <v>188</v>
      </c>
      <c r="C39" s="78" t="s">
        <v>214</v>
      </c>
      <c r="D39" s="79">
        <v>240.1570875</v>
      </c>
      <c r="E39" s="79">
        <v>620.25733</v>
      </c>
      <c r="F39" s="79">
        <v>123.445025</v>
      </c>
      <c r="G39" s="79">
        <v>203.5100375</v>
      </c>
      <c r="H39" s="80">
        <f t="shared" si="1"/>
        <v>64.8588410104012</v>
      </c>
      <c r="I39" s="80">
        <f t="shared" si="2"/>
        <v>0.021846216809023884</v>
      </c>
    </row>
    <row r="40" spans="1:9" ht="15">
      <c r="A40" s="77" t="s">
        <v>200</v>
      </c>
      <c r="B40" s="78" t="s">
        <v>188</v>
      </c>
      <c r="C40" s="78" t="s">
        <v>215</v>
      </c>
      <c r="D40" s="79">
        <v>265.2863125</v>
      </c>
      <c r="E40" s="79"/>
      <c r="F40" s="79"/>
      <c r="G40" s="79"/>
      <c r="H40" s="80"/>
      <c r="I40" s="80">
        <f t="shared" si="2"/>
        <v>0</v>
      </c>
    </row>
    <row r="41" spans="1:9" ht="15">
      <c r="A41" s="77" t="s">
        <v>200</v>
      </c>
      <c r="B41" s="78" t="s">
        <v>188</v>
      </c>
      <c r="C41" s="78" t="s">
        <v>216</v>
      </c>
      <c r="D41" s="79">
        <v>137.6857625</v>
      </c>
      <c r="E41" s="79"/>
      <c r="F41" s="79">
        <v>59.957837500000004</v>
      </c>
      <c r="G41" s="79"/>
      <c r="H41" s="80"/>
      <c r="I41" s="80">
        <f t="shared" si="2"/>
        <v>0.010610811714973712</v>
      </c>
    </row>
    <row r="42" spans="1:9" ht="15">
      <c r="A42" s="77" t="s">
        <v>200</v>
      </c>
      <c r="B42" s="78" t="s">
        <v>188</v>
      </c>
      <c r="C42" s="78" t="s">
        <v>25</v>
      </c>
      <c r="D42" s="79">
        <v>365.426875</v>
      </c>
      <c r="E42" s="79">
        <v>246.5200375</v>
      </c>
      <c r="F42" s="79">
        <v>451.89595</v>
      </c>
      <c r="G42" s="79"/>
      <c r="H42" s="80"/>
      <c r="I42" s="80">
        <f t="shared" si="2"/>
        <v>0.07997257806719889</v>
      </c>
    </row>
    <row r="43" spans="1:9" ht="15">
      <c r="A43" s="77" t="s">
        <v>200</v>
      </c>
      <c r="B43" s="78" t="s">
        <v>188</v>
      </c>
      <c r="C43" s="78" t="s">
        <v>217</v>
      </c>
      <c r="D43" s="79">
        <v>468.511725</v>
      </c>
      <c r="E43" s="79">
        <v>1505.4710605</v>
      </c>
      <c r="F43" s="79">
        <v>162.00855</v>
      </c>
      <c r="G43" s="79">
        <v>248.79703750000002</v>
      </c>
      <c r="H43" s="80">
        <f t="shared" si="1"/>
        <v>53.57031311001796</v>
      </c>
      <c r="I43" s="80">
        <f t="shared" si="2"/>
        <v>0.028670850916961515</v>
      </c>
    </row>
    <row r="44" spans="1:9" ht="15">
      <c r="A44" s="77" t="s">
        <v>200</v>
      </c>
      <c r="B44" s="78" t="s">
        <v>188</v>
      </c>
      <c r="C44" s="78" t="s">
        <v>218</v>
      </c>
      <c r="D44" s="79">
        <v>4180.0628375</v>
      </c>
      <c r="E44" s="79">
        <v>4265.037315</v>
      </c>
      <c r="F44" s="79">
        <v>4859.410215</v>
      </c>
      <c r="G44" s="79">
        <v>4525.977087499999</v>
      </c>
      <c r="H44" s="80">
        <f t="shared" si="1"/>
        <v>-6.861596628964595</v>
      </c>
      <c r="I44" s="80">
        <f t="shared" si="2"/>
        <v>0.8599757594190238</v>
      </c>
    </row>
    <row r="45" spans="1:9" ht="15">
      <c r="A45" s="77" t="s">
        <v>200</v>
      </c>
      <c r="B45" s="78" t="s">
        <v>188</v>
      </c>
      <c r="C45" s="78" t="s">
        <v>188</v>
      </c>
      <c r="D45" s="79">
        <v>5.4395</v>
      </c>
      <c r="E45" s="79">
        <v>23.2601875</v>
      </c>
      <c r="F45" s="79"/>
      <c r="G45" s="79">
        <v>2.6217125</v>
      </c>
      <c r="H45" s="80"/>
      <c r="I45" s="80">
        <f t="shared" si="2"/>
        <v>0</v>
      </c>
    </row>
    <row r="46" spans="1:9" ht="15">
      <c r="A46" s="77" t="s">
        <v>200</v>
      </c>
      <c r="B46" s="78" t="s">
        <v>188</v>
      </c>
      <c r="C46" s="78" t="s">
        <v>219</v>
      </c>
      <c r="D46" s="79">
        <v>1839.3005125</v>
      </c>
      <c r="E46" s="79">
        <v>1322.7180285</v>
      </c>
      <c r="F46" s="79">
        <v>1543.850275</v>
      </c>
      <c r="G46" s="79">
        <v>1504.8187</v>
      </c>
      <c r="H46" s="80">
        <f t="shared" si="1"/>
        <v>-2.5281969133956306</v>
      </c>
      <c r="I46" s="80">
        <f t="shared" si="2"/>
        <v>0.2732170683129689</v>
      </c>
    </row>
    <row r="47" spans="1:9" ht="15">
      <c r="A47" s="77" t="s">
        <v>200</v>
      </c>
      <c r="B47" s="78" t="s">
        <v>188</v>
      </c>
      <c r="C47" s="78" t="s">
        <v>220</v>
      </c>
      <c r="D47" s="79">
        <v>14.895375</v>
      </c>
      <c r="E47" s="79">
        <v>14.288175</v>
      </c>
      <c r="F47" s="79">
        <v>174.2505875</v>
      </c>
      <c r="G47" s="79">
        <v>2043.8352000000002</v>
      </c>
      <c r="H47" s="80">
        <f t="shared" si="1"/>
        <v>1072.9287282890798</v>
      </c>
      <c r="I47" s="80">
        <f t="shared" si="2"/>
        <v>0.03083733924169716</v>
      </c>
    </row>
    <row r="48" spans="1:9" ht="15">
      <c r="A48" s="77" t="s">
        <v>200</v>
      </c>
      <c r="B48" s="78" t="s">
        <v>188</v>
      </c>
      <c r="C48" s="78" t="s">
        <v>221</v>
      </c>
      <c r="D48" s="79">
        <v>658.2554</v>
      </c>
      <c r="E48" s="79">
        <v>660.0928125</v>
      </c>
      <c r="F48" s="79">
        <v>946.1662375</v>
      </c>
      <c r="G48" s="79">
        <v>1079.7945124999999</v>
      </c>
      <c r="H48" s="80">
        <f t="shared" si="1"/>
        <v>14.123128653700245</v>
      </c>
      <c r="I48" s="80">
        <f t="shared" si="2"/>
        <v>0.16744419438372168</v>
      </c>
    </row>
    <row r="49" spans="1:9" ht="15">
      <c r="A49" s="77" t="s">
        <v>200</v>
      </c>
      <c r="B49" s="78" t="s">
        <v>188</v>
      </c>
      <c r="C49" s="78" t="s">
        <v>222</v>
      </c>
      <c r="D49" s="79">
        <v>28.7945625</v>
      </c>
      <c r="E49" s="79"/>
      <c r="F49" s="79"/>
      <c r="G49" s="79"/>
      <c r="H49" s="80"/>
      <c r="I49" s="80">
        <f t="shared" si="2"/>
        <v>0</v>
      </c>
    </row>
    <row r="50" spans="1:9" ht="15">
      <c r="A50" s="81" t="s">
        <v>184</v>
      </c>
      <c r="B50" s="82"/>
      <c r="C50" s="82"/>
      <c r="D50" s="83">
        <f>SUM(D25:D49)</f>
        <v>76158.01256249996</v>
      </c>
      <c r="E50" s="83">
        <f>SUM(E25:E49)</f>
        <v>70278.68028500001</v>
      </c>
      <c r="F50" s="83">
        <f>SUM(F25:F49)</f>
        <v>82144.79520499999</v>
      </c>
      <c r="G50" s="83">
        <f>SUM(G25:G49)</f>
        <v>68979.09328749999</v>
      </c>
      <c r="H50" s="84">
        <f t="shared" si="1"/>
        <v>-16.027432881954073</v>
      </c>
      <c r="I50" s="84">
        <f t="shared" si="2"/>
        <v>14.537264711812368</v>
      </c>
    </row>
    <row r="51" spans="1:9" ht="15">
      <c r="A51" s="77" t="s">
        <v>223</v>
      </c>
      <c r="B51" s="78" t="s">
        <v>201</v>
      </c>
      <c r="C51" s="78" t="s">
        <v>224</v>
      </c>
      <c r="D51" s="79">
        <v>198.7726125</v>
      </c>
      <c r="E51" s="79">
        <v>275.09954999999997</v>
      </c>
      <c r="F51" s="79">
        <v>472.8728125</v>
      </c>
      <c r="G51" s="79">
        <v>327.932275</v>
      </c>
      <c r="H51" s="80">
        <f t="shared" si="1"/>
        <v>-30.651061695368664</v>
      </c>
      <c r="I51" s="80">
        <f t="shared" si="2"/>
        <v>0.08368487903800012</v>
      </c>
    </row>
    <row r="52" spans="1:9" ht="15">
      <c r="A52" s="77" t="s">
        <v>223</v>
      </c>
      <c r="B52" s="78" t="s">
        <v>201</v>
      </c>
      <c r="C52" s="78" t="s">
        <v>225</v>
      </c>
      <c r="D52" s="79">
        <v>6974.5016000000005</v>
      </c>
      <c r="E52" s="79">
        <v>7074.8667</v>
      </c>
      <c r="F52" s="79">
        <v>7782.978912500001</v>
      </c>
      <c r="G52" s="79">
        <v>5115.603075</v>
      </c>
      <c r="H52" s="80">
        <f t="shared" si="1"/>
        <v>-34.271913973915716</v>
      </c>
      <c r="I52" s="80">
        <f t="shared" si="2"/>
        <v>1.3773632816918784</v>
      </c>
    </row>
    <row r="53" spans="1:9" ht="15">
      <c r="A53" s="77" t="s">
        <v>223</v>
      </c>
      <c r="B53" s="78" t="s">
        <v>201</v>
      </c>
      <c r="C53" s="78" t="s">
        <v>226</v>
      </c>
      <c r="D53" s="79">
        <v>20429.471700000002</v>
      </c>
      <c r="E53" s="79">
        <v>12545.925287500002</v>
      </c>
      <c r="F53" s="79">
        <v>17561.612337500002</v>
      </c>
      <c r="G53" s="79">
        <v>14139.556476264997</v>
      </c>
      <c r="H53" s="80">
        <f t="shared" si="1"/>
        <v>-19.486000462086018</v>
      </c>
      <c r="I53" s="80">
        <f t="shared" si="2"/>
        <v>3.1078999792908126</v>
      </c>
    </row>
    <row r="54" spans="1:9" ht="15">
      <c r="A54" s="77" t="s">
        <v>223</v>
      </c>
      <c r="B54" s="78" t="s">
        <v>201</v>
      </c>
      <c r="C54" s="78" t="s">
        <v>227</v>
      </c>
      <c r="D54" s="79">
        <v>29542.800512500013</v>
      </c>
      <c r="E54" s="79">
        <v>28131.696175</v>
      </c>
      <c r="F54" s="79">
        <v>38175.10042500001</v>
      </c>
      <c r="G54" s="79">
        <v>29646.736075000008</v>
      </c>
      <c r="H54" s="80">
        <f t="shared" si="1"/>
        <v>-22.340122894385296</v>
      </c>
      <c r="I54" s="80">
        <f t="shared" si="2"/>
        <v>6.755894136607045</v>
      </c>
    </row>
    <row r="55" spans="1:9" ht="15">
      <c r="A55" s="77" t="s">
        <v>223</v>
      </c>
      <c r="B55" s="78" t="s">
        <v>201</v>
      </c>
      <c r="C55" s="78" t="s">
        <v>228</v>
      </c>
      <c r="D55" s="79">
        <v>11804.5151125</v>
      </c>
      <c r="E55" s="79">
        <v>8095.671100000001</v>
      </c>
      <c r="F55" s="79">
        <v>9094.9863125</v>
      </c>
      <c r="G55" s="79">
        <v>8288.140849999998</v>
      </c>
      <c r="H55" s="80">
        <f t="shared" si="1"/>
        <v>-8.871321349775819</v>
      </c>
      <c r="I55" s="80">
        <f t="shared" si="2"/>
        <v>1.6095508333201736</v>
      </c>
    </row>
    <row r="56" spans="1:9" ht="15">
      <c r="A56" s="77" t="s">
        <v>223</v>
      </c>
      <c r="B56" s="78" t="s">
        <v>201</v>
      </c>
      <c r="C56" s="78" t="s">
        <v>229</v>
      </c>
      <c r="D56" s="79">
        <v>28.5225875</v>
      </c>
      <c r="E56" s="79">
        <v>1162.8544124999999</v>
      </c>
      <c r="F56" s="79">
        <v>1346.2161624999999</v>
      </c>
      <c r="G56" s="79">
        <v>670.0546875</v>
      </c>
      <c r="H56" s="80">
        <f t="shared" si="1"/>
        <v>-50.22681303605281</v>
      </c>
      <c r="I56" s="80">
        <f t="shared" si="2"/>
        <v>0.23824151809914682</v>
      </c>
    </row>
    <row r="57" spans="1:9" ht="15">
      <c r="A57" s="77" t="s">
        <v>223</v>
      </c>
      <c r="B57" s="78" t="s">
        <v>201</v>
      </c>
      <c r="C57" s="78" t="s">
        <v>230</v>
      </c>
      <c r="D57" s="79">
        <v>30315.25695</v>
      </c>
      <c r="E57" s="79">
        <v>29206.235245000003</v>
      </c>
      <c r="F57" s="79">
        <v>35668.740745</v>
      </c>
      <c r="G57" s="79">
        <v>26120.298737500005</v>
      </c>
      <c r="H57" s="80">
        <f t="shared" si="1"/>
        <v>-26.7697760225485</v>
      </c>
      <c r="I57" s="80">
        <f t="shared" si="2"/>
        <v>6.312340603601759</v>
      </c>
    </row>
    <row r="58" spans="1:9" ht="15">
      <c r="A58" s="77" t="s">
        <v>223</v>
      </c>
      <c r="B58" s="78" t="s">
        <v>201</v>
      </c>
      <c r="C58" s="78" t="s">
        <v>231</v>
      </c>
      <c r="D58" s="79">
        <v>7527.015650000001</v>
      </c>
      <c r="E58" s="79">
        <v>7038.956512500001</v>
      </c>
      <c r="F58" s="79">
        <v>9496.0672125</v>
      </c>
      <c r="G58" s="79">
        <v>5591.129225</v>
      </c>
      <c r="H58" s="80">
        <f t="shared" si="1"/>
        <v>-41.121633831317</v>
      </c>
      <c r="I58" s="80">
        <f t="shared" si="2"/>
        <v>1.6805306099402395</v>
      </c>
    </row>
    <row r="59" spans="1:9" ht="15">
      <c r="A59" s="81" t="s">
        <v>184</v>
      </c>
      <c r="B59" s="82"/>
      <c r="C59" s="82"/>
      <c r="D59" s="83">
        <f>SUM(D51:D58)</f>
        <v>106820.85672500002</v>
      </c>
      <c r="E59" s="83">
        <f>SUM(E51:E58)</f>
        <v>93531.3049825</v>
      </c>
      <c r="F59" s="83">
        <f>SUM(F51:F58)</f>
        <v>119598.57492000001</v>
      </c>
      <c r="G59" s="83">
        <f>SUM(G51:G58)</f>
        <v>89899.451401265</v>
      </c>
      <c r="H59" s="84">
        <f t="shared" si="1"/>
        <v>-24.832338962735033</v>
      </c>
      <c r="I59" s="84">
        <f t="shared" si="2"/>
        <v>21.165505841589056</v>
      </c>
    </row>
    <row r="60" spans="1:9" ht="15">
      <c r="A60" s="77" t="s">
        <v>232</v>
      </c>
      <c r="B60" s="78" t="s">
        <v>201</v>
      </c>
      <c r="C60" s="78" t="s">
        <v>120</v>
      </c>
      <c r="D60" s="79">
        <v>94.54610000000001</v>
      </c>
      <c r="E60" s="79">
        <v>196.6727125</v>
      </c>
      <c r="F60" s="79">
        <v>30.0311</v>
      </c>
      <c r="G60" s="79">
        <v>54.957924999999996</v>
      </c>
      <c r="H60" s="80">
        <f t="shared" si="1"/>
        <v>83.00336983993259</v>
      </c>
      <c r="I60" s="80">
        <f t="shared" si="2"/>
        <v>0.005314640437016212</v>
      </c>
    </row>
    <row r="61" spans="1:9" ht="15">
      <c r="A61" s="77" t="s">
        <v>232</v>
      </c>
      <c r="B61" s="78" t="s">
        <v>233</v>
      </c>
      <c r="C61" s="78" t="s">
        <v>95</v>
      </c>
      <c r="D61" s="79">
        <v>2750.4136000000003</v>
      </c>
      <c r="E61" s="79">
        <v>1127.3395375</v>
      </c>
      <c r="F61" s="79">
        <v>1289.8193</v>
      </c>
      <c r="G61" s="79">
        <v>1759.6029825</v>
      </c>
      <c r="H61" s="80">
        <f t="shared" si="1"/>
        <v>36.4224416939644</v>
      </c>
      <c r="I61" s="80">
        <f t="shared" si="2"/>
        <v>0.22826089647811587</v>
      </c>
    </row>
    <row r="62" spans="1:9" ht="15">
      <c r="A62" s="77" t="s">
        <v>232</v>
      </c>
      <c r="B62" s="78" t="s">
        <v>233</v>
      </c>
      <c r="C62" s="78" t="s">
        <v>148</v>
      </c>
      <c r="D62" s="79">
        <v>1286.9003125</v>
      </c>
      <c r="E62" s="79">
        <v>555.227475</v>
      </c>
      <c r="F62" s="79">
        <v>450.39692499999995</v>
      </c>
      <c r="G62" s="79">
        <v>180.2972875</v>
      </c>
      <c r="H62" s="80">
        <f t="shared" si="1"/>
        <v>-59.969245460545714</v>
      </c>
      <c r="I62" s="80">
        <f t="shared" si="2"/>
        <v>0.07970729378253737</v>
      </c>
    </row>
    <row r="63" spans="1:9" ht="15">
      <c r="A63" s="77" t="s">
        <v>232</v>
      </c>
      <c r="B63" s="78" t="s">
        <v>233</v>
      </c>
      <c r="C63" s="78" t="s">
        <v>101</v>
      </c>
      <c r="D63" s="79">
        <v>1319.629025</v>
      </c>
      <c r="E63" s="79">
        <v>1965.4811</v>
      </c>
      <c r="F63" s="79">
        <v>1920.4534250000002</v>
      </c>
      <c r="G63" s="79">
        <v>755.223975</v>
      </c>
      <c r="H63" s="80">
        <f t="shared" si="1"/>
        <v>-60.67470498536043</v>
      </c>
      <c r="I63" s="80">
        <f t="shared" si="2"/>
        <v>0.33986498762653655</v>
      </c>
    </row>
    <row r="64" spans="1:9" ht="15">
      <c r="A64" s="77" t="s">
        <v>232</v>
      </c>
      <c r="B64" s="78" t="s">
        <v>233</v>
      </c>
      <c r="C64" s="78" t="s">
        <v>102</v>
      </c>
      <c r="D64" s="79">
        <v>249.186025</v>
      </c>
      <c r="E64" s="79">
        <v>319.2195875</v>
      </c>
      <c r="F64" s="79">
        <v>352.69465</v>
      </c>
      <c r="G64" s="79">
        <v>205.65104999999997</v>
      </c>
      <c r="H64" s="80">
        <f t="shared" si="1"/>
        <v>-41.69147448082925</v>
      </c>
      <c r="I64" s="80">
        <f t="shared" si="2"/>
        <v>0.0624168028746626</v>
      </c>
    </row>
    <row r="65" spans="1:9" ht="15">
      <c r="A65" s="77" t="s">
        <v>232</v>
      </c>
      <c r="B65" s="78" t="s">
        <v>233</v>
      </c>
      <c r="C65" s="78" t="s">
        <v>103</v>
      </c>
      <c r="D65" s="79">
        <v>45.67915</v>
      </c>
      <c r="E65" s="79"/>
      <c r="F65" s="79"/>
      <c r="G65" s="79"/>
      <c r="H65" s="80"/>
      <c r="I65" s="80">
        <f t="shared" si="2"/>
        <v>0</v>
      </c>
    </row>
    <row r="66" spans="1:9" ht="15">
      <c r="A66" s="77" t="s">
        <v>232</v>
      </c>
      <c r="B66" s="78" t="s">
        <v>233</v>
      </c>
      <c r="C66" s="78" t="s">
        <v>149</v>
      </c>
      <c r="D66" s="79">
        <v>2329.8864875</v>
      </c>
      <c r="E66" s="79">
        <v>1408.2675749999999</v>
      </c>
      <c r="F66" s="79">
        <v>1924.0428625000002</v>
      </c>
      <c r="G66" s="79">
        <v>1398.1722425</v>
      </c>
      <c r="H66" s="80">
        <f t="shared" si="1"/>
        <v>-27.33154391980185</v>
      </c>
      <c r="I66" s="80">
        <f t="shared" si="2"/>
        <v>0.34050021476385894</v>
      </c>
    </row>
    <row r="67" spans="1:9" ht="15">
      <c r="A67" s="77" t="s">
        <v>232</v>
      </c>
      <c r="B67" s="78" t="s">
        <v>204</v>
      </c>
      <c r="C67" s="78" t="s">
        <v>125</v>
      </c>
      <c r="D67" s="79">
        <v>7.3117</v>
      </c>
      <c r="E67" s="79">
        <v>4.206125</v>
      </c>
      <c r="F67" s="79">
        <v>0.3953125</v>
      </c>
      <c r="G67" s="79">
        <v>1.372525</v>
      </c>
      <c r="H67" s="80">
        <f t="shared" si="1"/>
        <v>247.2</v>
      </c>
      <c r="I67" s="80">
        <f t="shared" si="2"/>
        <v>6.995893582845688E-05</v>
      </c>
    </row>
    <row r="68" spans="1:9" ht="15">
      <c r="A68" s="77" t="s">
        <v>232</v>
      </c>
      <c r="B68" s="78" t="s">
        <v>111</v>
      </c>
      <c r="C68" s="78" t="s">
        <v>106</v>
      </c>
      <c r="D68" s="79"/>
      <c r="E68" s="79"/>
      <c r="F68" s="79">
        <v>2.37567</v>
      </c>
      <c r="G68" s="79">
        <v>0.3510375</v>
      </c>
      <c r="H68" s="80">
        <f t="shared" si="1"/>
        <v>-85.22364217252397</v>
      </c>
      <c r="I68" s="80">
        <f t="shared" si="2"/>
        <v>0.0004204252207546944</v>
      </c>
    </row>
    <row r="69" spans="1:9" ht="15">
      <c r="A69" s="77" t="s">
        <v>232</v>
      </c>
      <c r="B69" s="78" t="s">
        <v>111</v>
      </c>
      <c r="C69" s="78" t="s">
        <v>108</v>
      </c>
      <c r="D69" s="79">
        <v>531.9356624999999</v>
      </c>
      <c r="E69" s="79">
        <v>344.9402</v>
      </c>
      <c r="F69" s="79">
        <v>353.4631375</v>
      </c>
      <c r="G69" s="79">
        <v>375.92005</v>
      </c>
      <c r="H69" s="80">
        <f t="shared" si="1"/>
        <v>6.353395903978809</v>
      </c>
      <c r="I69" s="80">
        <f t="shared" si="2"/>
        <v>0.06255280304591312</v>
      </c>
    </row>
    <row r="70" spans="1:9" ht="15">
      <c r="A70" s="77" t="s">
        <v>232</v>
      </c>
      <c r="B70" s="78" t="s">
        <v>111</v>
      </c>
      <c r="C70" s="78" t="s">
        <v>111</v>
      </c>
      <c r="D70" s="79">
        <v>526.35385</v>
      </c>
      <c r="E70" s="79">
        <v>529.1052249999999</v>
      </c>
      <c r="F70" s="79">
        <v>921.7548999999999</v>
      </c>
      <c r="G70" s="79">
        <v>1204.8429250000002</v>
      </c>
      <c r="H70" s="80">
        <f t="shared" si="1"/>
        <v>30.711854637279412</v>
      </c>
      <c r="I70" s="80">
        <f t="shared" si="2"/>
        <v>0.16312409017844284</v>
      </c>
    </row>
    <row r="71" spans="1:9" ht="15">
      <c r="A71" s="81" t="s">
        <v>184</v>
      </c>
      <c r="B71" s="85"/>
      <c r="C71" s="85"/>
      <c r="D71" s="83">
        <f>SUM(D60:D70)</f>
        <v>9141.8419125</v>
      </c>
      <c r="E71" s="83">
        <f>SUM(E60:E70)</f>
        <v>6450.4595375</v>
      </c>
      <c r="F71" s="83">
        <f>SUM(F60:F70)</f>
        <v>7245.4272825</v>
      </c>
      <c r="G71" s="83">
        <f>SUM(G60:G70)</f>
        <v>5936.391999999999</v>
      </c>
      <c r="H71" s="84">
        <f>+((G71/F71)-1)*100</f>
        <v>-18.06705431523321</v>
      </c>
      <c r="I71" s="84">
        <f t="shared" si="2"/>
        <v>1.2822321133436665</v>
      </c>
    </row>
    <row r="72" spans="1:9" ht="15">
      <c r="A72" s="86" t="s">
        <v>51</v>
      </c>
      <c r="B72" s="87"/>
      <c r="C72" s="88"/>
      <c r="D72" s="89">
        <f>D8+D17+D19+D24+D50+D59+D71</f>
        <v>492500.25205744</v>
      </c>
      <c r="E72" s="89">
        <f>E8+E17+E19+E24+E50+E59+E71</f>
        <v>480177.77511</v>
      </c>
      <c r="F72" s="89">
        <f>F8+F17+F19+F24+F50+F59+F71</f>
        <v>565063.62671</v>
      </c>
      <c r="G72" s="89">
        <f>G8+G17+G19+G24+G50+G59+G71</f>
        <v>465605.06239246996</v>
      </c>
      <c r="H72" s="88">
        <f>+((G72/F72)-1)*100</f>
        <v>-17.601303572946804</v>
      </c>
      <c r="I72" s="88">
        <f t="shared" si="2"/>
        <v>100</v>
      </c>
    </row>
    <row r="73" spans="1:7" ht="15">
      <c r="A73" s="90" t="s">
        <v>234</v>
      </c>
      <c r="B73" s="90"/>
      <c r="C73" s="90"/>
      <c r="D73" s="90"/>
      <c r="E73" s="90"/>
      <c r="F73" s="90"/>
      <c r="G73" s="90"/>
    </row>
  </sheetData>
  <sheetProtection/>
  <mergeCells count="3">
    <mergeCell ref="A1:I1"/>
    <mergeCell ref="A2:I2"/>
    <mergeCell ref="A3:I3"/>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L24"/>
  <sheetViews>
    <sheetView showGridLines="0" zoomScalePageLayoutView="0" workbookViewId="0" topLeftCell="A1">
      <selection activeCell="A6" sqref="A6"/>
    </sheetView>
  </sheetViews>
  <sheetFormatPr defaultColWidth="8.00390625" defaultRowHeight="12.75"/>
  <cols>
    <col min="1" max="1" width="18.50390625" style="92" customWidth="1"/>
    <col min="2" max="5" width="9.875" style="92" customWidth="1"/>
    <col min="6" max="6" width="1.625" style="91" customWidth="1"/>
    <col min="7" max="10" width="11.25390625" style="92" customWidth="1"/>
    <col min="11" max="11" width="9.50390625" style="92" customWidth="1"/>
    <col min="12" max="12" width="11.25390625" style="92" customWidth="1"/>
    <col min="13" max="16384" width="8.00390625" style="92" customWidth="1"/>
  </cols>
  <sheetData>
    <row r="1" spans="1:12" ht="15">
      <c r="A1" s="91"/>
      <c r="B1" s="91"/>
      <c r="C1" s="91"/>
      <c r="D1" s="91"/>
      <c r="E1" s="91"/>
      <c r="G1" s="91"/>
      <c r="H1" s="91"/>
      <c r="I1" s="91"/>
      <c r="J1" s="91"/>
      <c r="K1" s="91"/>
      <c r="L1" s="91"/>
    </row>
    <row r="2" spans="1:12" ht="35.25" customHeight="1">
      <c r="A2" s="249" t="s">
        <v>235</v>
      </c>
      <c r="B2" s="249"/>
      <c r="C2" s="249"/>
      <c r="D2" s="249"/>
      <c r="E2" s="249"/>
      <c r="F2" s="249"/>
      <c r="G2" s="249"/>
      <c r="H2" s="249"/>
      <c r="I2" s="249"/>
      <c r="J2" s="249"/>
      <c r="K2" s="249"/>
      <c r="L2" s="249"/>
    </row>
    <row r="3" spans="1:12" ht="14.25" customHeight="1">
      <c r="A3" s="250" t="s">
        <v>236</v>
      </c>
      <c r="B3" s="251"/>
      <c r="C3" s="251"/>
      <c r="D3" s="251"/>
      <c r="E3" s="251"/>
      <c r="F3" s="251"/>
      <c r="G3" s="251"/>
      <c r="H3" s="251"/>
      <c r="I3" s="251"/>
      <c r="J3" s="251"/>
      <c r="K3" s="251"/>
      <c r="L3" s="251"/>
    </row>
    <row r="4" spans="1:12" ht="15" customHeight="1">
      <c r="A4" s="249"/>
      <c r="B4" s="249"/>
      <c r="C4" s="249"/>
      <c r="D4" s="249"/>
      <c r="E4" s="249"/>
      <c r="F4" s="249"/>
      <c r="G4" s="249"/>
      <c r="H4" s="249"/>
      <c r="I4" s="93"/>
      <c r="J4" s="93"/>
      <c r="K4" s="93"/>
      <c r="L4" s="93"/>
    </row>
    <row r="5" spans="1:12" ht="15" customHeight="1">
      <c r="A5" s="94"/>
      <c r="B5" s="252" t="s">
        <v>132</v>
      </c>
      <c r="C5" s="252"/>
      <c r="D5" s="252"/>
      <c r="E5" s="252"/>
      <c r="F5" s="95"/>
      <c r="G5" s="253" t="s">
        <v>237</v>
      </c>
      <c r="H5" s="253"/>
      <c r="I5" s="253"/>
      <c r="J5" s="253"/>
      <c r="K5" s="254" t="s">
        <v>238</v>
      </c>
      <c r="L5" s="244" t="s">
        <v>239</v>
      </c>
    </row>
    <row r="6" spans="1:12" ht="29.25" customHeight="1">
      <c r="A6" s="96" t="s">
        <v>240</v>
      </c>
      <c r="B6" s="97">
        <v>2014</v>
      </c>
      <c r="C6" s="97">
        <v>2015</v>
      </c>
      <c r="D6" s="97">
        <v>2016</v>
      </c>
      <c r="E6" s="97" t="s">
        <v>4</v>
      </c>
      <c r="F6" s="97"/>
      <c r="G6" s="97">
        <v>2014</v>
      </c>
      <c r="H6" s="97">
        <v>2015</v>
      </c>
      <c r="I6" s="97">
        <v>2016</v>
      </c>
      <c r="J6" s="97" t="s">
        <v>4</v>
      </c>
      <c r="K6" s="255"/>
      <c r="L6" s="244"/>
    </row>
    <row r="7" spans="1:12" ht="15">
      <c r="A7" s="98" t="s">
        <v>241</v>
      </c>
      <c r="B7" s="99">
        <f aca="true" t="shared" si="0" ref="B7:G7">SUM(B8:B15)</f>
        <v>42006.3</v>
      </c>
      <c r="C7" s="99">
        <f t="shared" si="0"/>
        <v>42117.100000000006</v>
      </c>
      <c r="D7" s="99">
        <f t="shared" si="0"/>
        <v>41468.3</v>
      </c>
      <c r="E7" s="99">
        <f t="shared" si="0"/>
        <v>41943.920000000006</v>
      </c>
      <c r="F7" s="99"/>
      <c r="G7" s="99">
        <f t="shared" si="0"/>
        <v>1947121.7138</v>
      </c>
      <c r="H7" s="99">
        <f>SUM(H8:H15)</f>
        <v>1776390.61886</v>
      </c>
      <c r="I7" s="99">
        <f>SUM(I8:I15)</f>
        <v>2150798.14214</v>
      </c>
      <c r="J7" s="99">
        <f>SUM(J8:J15)</f>
        <v>2271421.52334</v>
      </c>
      <c r="K7" s="100">
        <f>((J7/I7)-1)*100</f>
        <v>5.608307857286032</v>
      </c>
      <c r="L7" s="100">
        <f aca="true" t="shared" si="1" ref="L7:L21">(J7/$J$21)*100</f>
        <v>97.8745871889107</v>
      </c>
    </row>
    <row r="8" spans="1:12" ht="15">
      <c r="A8" s="101" t="s">
        <v>242</v>
      </c>
      <c r="B8" s="102">
        <v>10339.47</v>
      </c>
      <c r="C8" s="102">
        <v>10638.86</v>
      </c>
      <c r="D8" s="102">
        <v>10571.57</v>
      </c>
      <c r="E8" s="102">
        <v>11170.090000000002</v>
      </c>
      <c r="F8" s="102"/>
      <c r="G8" s="102">
        <v>536410.2305</v>
      </c>
      <c r="H8" s="102">
        <v>479846</v>
      </c>
      <c r="I8" s="102">
        <v>596153.84886</v>
      </c>
      <c r="J8" s="102">
        <v>648568.0365</v>
      </c>
      <c r="K8" s="103">
        <f aca="true" t="shared" si="2" ref="K8:K20">((J8/I8)-1)*100</f>
        <v>8.792057241638119</v>
      </c>
      <c r="L8" s="103">
        <f t="shared" si="1"/>
        <v>27.946520795056344</v>
      </c>
    </row>
    <row r="9" spans="1:12" ht="15">
      <c r="A9" s="101" t="s">
        <v>243</v>
      </c>
      <c r="B9" s="102">
        <v>8120.95</v>
      </c>
      <c r="C9" s="102">
        <v>7733.34</v>
      </c>
      <c r="D9" s="102">
        <v>7474.31</v>
      </c>
      <c r="E9" s="102">
        <v>7770.04</v>
      </c>
      <c r="F9" s="102"/>
      <c r="G9" s="102">
        <v>334238</v>
      </c>
      <c r="H9" s="102">
        <v>279218.28112</v>
      </c>
      <c r="I9" s="102">
        <v>360547.15712</v>
      </c>
      <c r="J9" s="102">
        <v>388721.71534</v>
      </c>
      <c r="K9" s="103">
        <f t="shared" si="2"/>
        <v>7.814389231371122</v>
      </c>
      <c r="L9" s="103">
        <f t="shared" si="1"/>
        <v>16.749853353649325</v>
      </c>
    </row>
    <row r="10" spans="1:12" ht="15">
      <c r="A10" s="101" t="s">
        <v>244</v>
      </c>
      <c r="B10" s="102">
        <v>8326.82</v>
      </c>
      <c r="C10" s="102">
        <v>8357.13</v>
      </c>
      <c r="D10" s="102">
        <v>8275.27</v>
      </c>
      <c r="E10" s="102">
        <v>8344.07</v>
      </c>
      <c r="F10" s="102"/>
      <c r="G10" s="102">
        <v>387122.85573999997</v>
      </c>
      <c r="H10" s="102">
        <v>352910</v>
      </c>
      <c r="I10" s="102">
        <v>441180.5818</v>
      </c>
      <c r="J10" s="102">
        <v>443533.84772</v>
      </c>
      <c r="K10" s="103">
        <f t="shared" si="2"/>
        <v>0.5334019712288418</v>
      </c>
      <c r="L10" s="103">
        <f t="shared" si="1"/>
        <v>19.11168482108559</v>
      </c>
    </row>
    <row r="11" spans="1:12" ht="15">
      <c r="A11" s="101" t="s">
        <v>245</v>
      </c>
      <c r="B11" s="102">
        <v>5687.11</v>
      </c>
      <c r="C11" s="102">
        <v>5848.17</v>
      </c>
      <c r="D11" s="102">
        <v>5560.32</v>
      </c>
      <c r="E11" s="102">
        <v>5314.330000000001</v>
      </c>
      <c r="F11" s="102"/>
      <c r="G11" s="102">
        <v>247576.91494</v>
      </c>
      <c r="H11" s="102">
        <v>231547.32254</v>
      </c>
      <c r="I11" s="102">
        <v>256565.21238</v>
      </c>
      <c r="J11" s="102">
        <v>273797.77702</v>
      </c>
      <c r="K11" s="103">
        <f t="shared" si="2"/>
        <v>6.716641153390945</v>
      </c>
      <c r="L11" s="103">
        <f t="shared" si="1"/>
        <v>11.797829739532082</v>
      </c>
    </row>
    <row r="12" spans="1:12" ht="15">
      <c r="A12" s="101" t="s">
        <v>246</v>
      </c>
      <c r="B12" s="102">
        <v>3597.54</v>
      </c>
      <c r="C12" s="102">
        <v>3614.23</v>
      </c>
      <c r="D12" s="102">
        <v>3757.3</v>
      </c>
      <c r="E12" s="102">
        <v>3665.57</v>
      </c>
      <c r="F12" s="102"/>
      <c r="G12" s="102">
        <v>169520.71262</v>
      </c>
      <c r="H12" s="102">
        <v>169016.31178</v>
      </c>
      <c r="I12" s="102">
        <v>194920.8304</v>
      </c>
      <c r="J12" s="102">
        <v>199284.71578</v>
      </c>
      <c r="K12" s="103">
        <f t="shared" si="2"/>
        <v>2.2387988862169417</v>
      </c>
      <c r="L12" s="103">
        <f t="shared" si="1"/>
        <v>8.587093628198964</v>
      </c>
    </row>
    <row r="13" spans="1:12" ht="15">
      <c r="A13" s="101" t="s">
        <v>247</v>
      </c>
      <c r="B13" s="102">
        <v>3924.83</v>
      </c>
      <c r="C13" s="102">
        <v>3920.69</v>
      </c>
      <c r="D13" s="102">
        <v>3851.9</v>
      </c>
      <c r="E13" s="102">
        <v>3780.37</v>
      </c>
      <c r="F13" s="102"/>
      <c r="G13" s="102">
        <v>170572</v>
      </c>
      <c r="H13" s="102">
        <v>159472.65824</v>
      </c>
      <c r="I13" s="102">
        <v>202573.2801</v>
      </c>
      <c r="J13" s="102">
        <v>211615.6166</v>
      </c>
      <c r="K13" s="103">
        <f t="shared" si="2"/>
        <v>4.463736034454424</v>
      </c>
      <c r="L13" s="103">
        <f t="shared" si="1"/>
        <v>9.118426899026762</v>
      </c>
    </row>
    <row r="14" spans="1:12" ht="15">
      <c r="A14" s="101" t="s">
        <v>248</v>
      </c>
      <c r="B14" s="102">
        <v>2009.58</v>
      </c>
      <c r="C14" s="102">
        <v>2004.68</v>
      </c>
      <c r="D14" s="102">
        <v>1977.63</v>
      </c>
      <c r="E14" s="102">
        <v>1899.45</v>
      </c>
      <c r="F14" s="102"/>
      <c r="G14" s="102">
        <v>101681</v>
      </c>
      <c r="H14" s="102">
        <v>104380.04518</v>
      </c>
      <c r="I14" s="102">
        <v>98857.23148</v>
      </c>
      <c r="J14" s="102">
        <v>105899.81438</v>
      </c>
      <c r="K14" s="103">
        <f t="shared" si="2"/>
        <v>7.123993656877592</v>
      </c>
      <c r="L14" s="103">
        <f t="shared" si="1"/>
        <v>4.563177952361636</v>
      </c>
    </row>
    <row r="15" spans="1:12" ht="15">
      <c r="A15" s="101"/>
      <c r="B15" s="102"/>
      <c r="C15" s="102"/>
      <c r="D15" s="102"/>
      <c r="E15" s="102"/>
      <c r="F15" s="104"/>
      <c r="G15" s="105"/>
      <c r="H15" s="105"/>
      <c r="I15" s="105"/>
      <c r="J15" s="106"/>
      <c r="K15" s="103"/>
      <c r="L15" s="103">
        <f t="shared" si="1"/>
        <v>0</v>
      </c>
    </row>
    <row r="16" spans="1:12" ht="15">
      <c r="A16" s="107" t="s">
        <v>249</v>
      </c>
      <c r="B16" s="99">
        <f aca="true" t="shared" si="3" ref="B16:J16">SUM(B17:B19)</f>
        <v>909.8499999999999</v>
      </c>
      <c r="C16" s="99">
        <f t="shared" si="3"/>
        <v>907.35</v>
      </c>
      <c r="D16" s="99">
        <f t="shared" si="3"/>
        <v>941.3699999999999</v>
      </c>
      <c r="E16" s="99">
        <f t="shared" si="3"/>
        <v>976.9300000000001</v>
      </c>
      <c r="F16" s="99"/>
      <c r="G16" s="99">
        <f t="shared" si="3"/>
        <v>45994.55048</v>
      </c>
      <c r="H16" s="99">
        <f t="shared" si="3"/>
        <v>46343.8906</v>
      </c>
      <c r="I16" s="99">
        <f t="shared" si="3"/>
        <v>44700.60614</v>
      </c>
      <c r="J16" s="99">
        <f t="shared" si="3"/>
        <v>45717.66152</v>
      </c>
      <c r="K16" s="100">
        <f t="shared" si="2"/>
        <v>2.275260824908343</v>
      </c>
      <c r="L16" s="100">
        <f t="shared" si="1"/>
        <v>1.969954586823101</v>
      </c>
    </row>
    <row r="17" spans="1:12" ht="15">
      <c r="A17" s="101" t="s">
        <v>250</v>
      </c>
      <c r="B17" s="102">
        <v>677.66</v>
      </c>
      <c r="C17" s="102">
        <v>653.94</v>
      </c>
      <c r="D17" s="102">
        <v>678.42</v>
      </c>
      <c r="E17" s="102">
        <v>678.44</v>
      </c>
      <c r="F17" s="102"/>
      <c r="G17" s="102">
        <v>37712.98744</v>
      </c>
      <c r="H17" s="102">
        <v>37599.21336</v>
      </c>
      <c r="I17" s="102">
        <v>35587.65062</v>
      </c>
      <c r="J17" s="102">
        <v>35397.86994</v>
      </c>
      <c r="K17" s="103">
        <f t="shared" si="2"/>
        <v>-0.5332767875757094</v>
      </c>
      <c r="L17" s="103">
        <f t="shared" si="1"/>
        <v>1.5252791576306888</v>
      </c>
    </row>
    <row r="18" spans="1:12" ht="15">
      <c r="A18" s="101" t="s">
        <v>251</v>
      </c>
      <c r="B18" s="102">
        <v>134.13</v>
      </c>
      <c r="C18" s="102">
        <v>134.13</v>
      </c>
      <c r="D18" s="102">
        <v>134.13</v>
      </c>
      <c r="E18" s="102">
        <v>134.13</v>
      </c>
      <c r="F18" s="102"/>
      <c r="G18" s="102">
        <v>3043.85572</v>
      </c>
      <c r="H18" s="102">
        <v>2593.9293</v>
      </c>
      <c r="I18" s="102">
        <v>2644.1771</v>
      </c>
      <c r="J18" s="102">
        <v>2965.21882</v>
      </c>
      <c r="K18" s="103">
        <f t="shared" si="2"/>
        <v>12.141460570095708</v>
      </c>
      <c r="L18" s="103">
        <f t="shared" si="1"/>
        <v>0.12777001756395134</v>
      </c>
    </row>
    <row r="19" spans="1:12" ht="15">
      <c r="A19" s="101" t="s">
        <v>252</v>
      </c>
      <c r="B19" s="102">
        <v>98.06</v>
      </c>
      <c r="C19" s="102">
        <v>119.28</v>
      </c>
      <c r="D19" s="102">
        <v>128.82</v>
      </c>
      <c r="E19" s="102">
        <v>164.36</v>
      </c>
      <c r="F19" s="102"/>
      <c r="G19" s="102">
        <v>5237.7073199999995</v>
      </c>
      <c r="H19" s="102">
        <v>6150.74794</v>
      </c>
      <c r="I19" s="102">
        <v>6468.77842</v>
      </c>
      <c r="J19" s="102">
        <v>7354.57276</v>
      </c>
      <c r="K19" s="103">
        <f t="shared" si="2"/>
        <v>13.693378911562725</v>
      </c>
      <c r="L19" s="103">
        <f t="shared" si="1"/>
        <v>0.3169054116284606</v>
      </c>
    </row>
    <row r="20" spans="1:12" ht="15">
      <c r="A20" s="98" t="s">
        <v>253</v>
      </c>
      <c r="B20" s="108"/>
      <c r="C20" s="109"/>
      <c r="D20" s="109"/>
      <c r="E20" s="109"/>
      <c r="F20" s="109"/>
      <c r="G20" s="109">
        <v>3007.21292</v>
      </c>
      <c r="H20" s="109">
        <v>2861.11336</v>
      </c>
      <c r="I20" s="109">
        <v>2570</v>
      </c>
      <c r="J20" s="109">
        <v>3607.79204</v>
      </c>
      <c r="K20" s="110">
        <f t="shared" si="2"/>
        <v>40.38101322957197</v>
      </c>
      <c r="L20" s="110">
        <f t="shared" si="1"/>
        <v>0.15545822426618883</v>
      </c>
    </row>
    <row r="21" spans="1:12" ht="15">
      <c r="A21" s="111" t="s">
        <v>254</v>
      </c>
      <c r="B21" s="112">
        <f aca="true" t="shared" si="4" ref="B21:I21">B7+B16+B20</f>
        <v>42916.15</v>
      </c>
      <c r="C21" s="112">
        <f t="shared" si="4"/>
        <v>43024.450000000004</v>
      </c>
      <c r="D21" s="112">
        <f t="shared" si="4"/>
        <v>42409.670000000006</v>
      </c>
      <c r="E21" s="112">
        <f t="shared" si="4"/>
        <v>42920.850000000006</v>
      </c>
      <c r="F21" s="112"/>
      <c r="G21" s="112">
        <f t="shared" si="4"/>
        <v>1996123.4772</v>
      </c>
      <c r="H21" s="112">
        <f t="shared" si="4"/>
        <v>1825595.6228200002</v>
      </c>
      <c r="I21" s="112">
        <f t="shared" si="4"/>
        <v>2198068.74828</v>
      </c>
      <c r="J21" s="112">
        <f>J7+J16+J20</f>
        <v>2320746.9769</v>
      </c>
      <c r="K21" s="113">
        <f>((J21/I21)-1)*100</f>
        <v>5.581182513786098</v>
      </c>
      <c r="L21" s="113">
        <f t="shared" si="1"/>
        <v>100</v>
      </c>
    </row>
    <row r="22" spans="1:12" ht="15" customHeight="1">
      <c r="A22" s="246" t="s">
        <v>255</v>
      </c>
      <c r="B22" s="247"/>
      <c r="C22" s="247"/>
      <c r="D22" s="247"/>
      <c r="E22" s="247"/>
      <c r="F22" s="247"/>
      <c r="G22" s="247"/>
      <c r="H22" s="247"/>
      <c r="I22" s="247"/>
      <c r="J22" s="247"/>
      <c r="K22" s="247"/>
      <c r="L22" s="247"/>
    </row>
    <row r="23" spans="1:12" ht="15">
      <c r="A23" s="246" t="s">
        <v>77</v>
      </c>
      <c r="B23" s="247"/>
      <c r="C23" s="247"/>
      <c r="D23" s="247"/>
      <c r="E23" s="247"/>
      <c r="F23" s="247"/>
      <c r="G23" s="221"/>
      <c r="H23" s="221"/>
      <c r="I23" s="221"/>
      <c r="J23" s="221"/>
      <c r="K23" s="221"/>
      <c r="L23" s="221"/>
    </row>
    <row r="24" spans="1:12" ht="15" customHeight="1">
      <c r="A24" s="234" t="s">
        <v>256</v>
      </c>
      <c r="B24" s="248"/>
      <c r="C24" s="248"/>
      <c r="D24" s="248"/>
      <c r="E24" s="248"/>
      <c r="F24" s="248"/>
      <c r="G24" s="221"/>
      <c r="H24" s="221"/>
      <c r="I24" s="221"/>
      <c r="J24" s="221"/>
      <c r="K24" s="221"/>
      <c r="L24" s="221"/>
    </row>
  </sheetData>
  <sheetProtection/>
  <mergeCells count="10">
    <mergeCell ref="A22:L22"/>
    <mergeCell ref="A23:L23"/>
    <mergeCell ref="A24:L24"/>
    <mergeCell ref="A2:L2"/>
    <mergeCell ref="A3:L3"/>
    <mergeCell ref="A4:H4"/>
    <mergeCell ref="B5:E5"/>
    <mergeCell ref="G5:J5"/>
    <mergeCell ref="K5:K6"/>
    <mergeCell ref="L5:L6"/>
  </mergeCells>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M43"/>
  <sheetViews>
    <sheetView showGridLines="0" zoomScalePageLayoutView="0" workbookViewId="0" topLeftCell="A1">
      <selection activeCell="E7" sqref="E7"/>
    </sheetView>
  </sheetViews>
  <sheetFormatPr defaultColWidth="11.00390625" defaultRowHeight="12.75"/>
  <cols>
    <col min="1" max="1" width="14.625" style="47" customWidth="1"/>
    <col min="2" max="2" width="0.74609375" style="47" customWidth="1"/>
    <col min="3" max="3" width="8.50390625" style="47" customWidth="1"/>
    <col min="4" max="4" width="7.875" style="47" customWidth="1"/>
    <col min="5" max="5" width="8.125" style="47" customWidth="1"/>
    <col min="6" max="6" width="8.50390625" style="47" customWidth="1"/>
    <col min="7" max="7" width="1.625" style="47" customWidth="1"/>
    <col min="8" max="8" width="9.25390625" style="47" hidden="1" customWidth="1"/>
    <col min="9" max="9" width="8.75390625" style="47" customWidth="1"/>
    <col min="10" max="11" width="8.875" style="47" customWidth="1"/>
    <col min="12" max="12" width="10.375" style="47" customWidth="1"/>
    <col min="13" max="13" width="11.625" style="47" customWidth="1"/>
    <col min="14" max="16384" width="11.00390625" style="47" customWidth="1"/>
  </cols>
  <sheetData>
    <row r="1" spans="1:13" ht="15" customHeight="1">
      <c r="A1" s="258" t="s">
        <v>257</v>
      </c>
      <c r="B1" s="258"/>
      <c r="C1" s="258"/>
      <c r="D1" s="258"/>
      <c r="E1" s="258"/>
      <c r="F1" s="258"/>
      <c r="G1" s="258"/>
      <c r="H1" s="258"/>
      <c r="I1" s="258"/>
      <c r="J1" s="258"/>
      <c r="K1" s="258"/>
      <c r="L1" s="258"/>
      <c r="M1" s="258"/>
    </row>
    <row r="2" spans="1:13" ht="15">
      <c r="A2" s="259" t="s">
        <v>258</v>
      </c>
      <c r="B2" s="259"/>
      <c r="C2" s="259"/>
      <c r="D2" s="259"/>
      <c r="E2" s="259"/>
      <c r="F2" s="259"/>
      <c r="G2" s="259"/>
      <c r="H2" s="259"/>
      <c r="I2" s="259"/>
      <c r="J2" s="259"/>
      <c r="K2" s="259"/>
      <c r="L2" s="259"/>
      <c r="M2" s="259"/>
    </row>
    <row r="3" spans="1:13" ht="12.75" customHeight="1">
      <c r="A3" s="260"/>
      <c r="B3" s="260"/>
      <c r="C3" s="260"/>
      <c r="D3" s="260"/>
      <c r="E3" s="260"/>
      <c r="F3" s="260"/>
      <c r="G3" s="260"/>
      <c r="H3" s="260"/>
      <c r="I3" s="260"/>
      <c r="J3" s="114"/>
      <c r="K3" s="114"/>
      <c r="L3" s="114"/>
      <c r="M3" s="114"/>
    </row>
    <row r="4" spans="1:13" ht="15" customHeight="1">
      <c r="A4" s="261" t="s">
        <v>180</v>
      </c>
      <c r="B4" s="261"/>
      <c r="C4" s="252"/>
      <c r="D4" s="252"/>
      <c r="E4" s="252"/>
      <c r="F4" s="252"/>
      <c r="G4" s="261"/>
      <c r="H4" s="252" t="s">
        <v>237</v>
      </c>
      <c r="I4" s="252"/>
      <c r="J4" s="252"/>
      <c r="K4" s="252"/>
      <c r="L4" s="252"/>
      <c r="M4" s="262" t="s">
        <v>259</v>
      </c>
    </row>
    <row r="5" spans="1:13" ht="27.75" customHeight="1">
      <c r="A5" s="261"/>
      <c r="B5" s="261"/>
      <c r="C5" s="97">
        <v>2014</v>
      </c>
      <c r="D5" s="97">
        <v>2015</v>
      </c>
      <c r="E5" s="97">
        <v>2016</v>
      </c>
      <c r="F5" s="97" t="s">
        <v>4</v>
      </c>
      <c r="G5" s="261"/>
      <c r="H5" s="97">
        <v>2013</v>
      </c>
      <c r="I5" s="97">
        <v>2014</v>
      </c>
      <c r="J5" s="97">
        <v>2015</v>
      </c>
      <c r="K5" s="97">
        <v>2016</v>
      </c>
      <c r="L5" s="97" t="s">
        <v>4</v>
      </c>
      <c r="M5" s="262"/>
    </row>
    <row r="6" spans="1:13" ht="15">
      <c r="A6" s="115" t="s">
        <v>186</v>
      </c>
      <c r="B6" s="116"/>
      <c r="C6" s="116">
        <f>SUM(C7:C12)</f>
        <v>1214.344</v>
      </c>
      <c r="D6" s="116">
        <f>SUM(D7:D12)</f>
        <v>1155.3399999999997</v>
      </c>
      <c r="E6" s="116">
        <f>SUM(E7:E12)</f>
        <v>1072.295</v>
      </c>
      <c r="F6" s="116">
        <f>SUM(F7:F12)</f>
        <v>1012.254</v>
      </c>
      <c r="G6" s="116"/>
      <c r="H6" s="116">
        <f>SUM(H7:H12)</f>
        <v>32577.058859999997</v>
      </c>
      <c r="I6" s="116">
        <f>SUM(I7:I12)</f>
        <v>31609.586399999997</v>
      </c>
      <c r="J6" s="116">
        <f>SUM(J7:J12)</f>
        <v>33014.565800000004</v>
      </c>
      <c r="K6" s="116">
        <f>SUM(K7:K12)</f>
        <v>27755.1495</v>
      </c>
      <c r="L6" s="116">
        <f>SUM(L7:L12)</f>
        <v>28916.85008</v>
      </c>
      <c r="M6" s="116">
        <f aca="true" t="shared" si="0" ref="M6:M12">(L6/$L$41)*100</f>
        <v>74.56869431367927</v>
      </c>
    </row>
    <row r="7" spans="1:13" ht="15">
      <c r="A7" s="58" t="s">
        <v>141</v>
      </c>
      <c r="B7" s="60"/>
      <c r="C7" s="60">
        <v>2.975</v>
      </c>
      <c r="D7" s="60"/>
      <c r="E7" s="60"/>
      <c r="F7" s="60">
        <v>1.4</v>
      </c>
      <c r="G7" s="60"/>
      <c r="H7" s="60"/>
      <c r="I7" s="60">
        <v>147.2</v>
      </c>
      <c r="J7" s="60"/>
      <c r="K7" s="60"/>
      <c r="L7" s="60">
        <v>41.4</v>
      </c>
      <c r="M7" s="60">
        <f t="shared" si="0"/>
        <v>0.10675934398268049</v>
      </c>
    </row>
    <row r="8" spans="1:13" ht="15">
      <c r="A8" s="58" t="s">
        <v>260</v>
      </c>
      <c r="B8" s="60"/>
      <c r="C8" s="60">
        <v>479.234</v>
      </c>
      <c r="D8" s="60">
        <v>446.205</v>
      </c>
      <c r="E8" s="60">
        <v>139.19</v>
      </c>
      <c r="F8" s="60">
        <v>549.645</v>
      </c>
      <c r="G8" s="60"/>
      <c r="H8" s="60">
        <v>12423.29556</v>
      </c>
      <c r="I8" s="60">
        <v>12941.4334</v>
      </c>
      <c r="J8" s="60">
        <v>12133.022</v>
      </c>
      <c r="K8" s="60">
        <v>3447.562</v>
      </c>
      <c r="L8" s="60">
        <v>15397.2554</v>
      </c>
      <c r="M8" s="60">
        <f t="shared" si="0"/>
        <v>39.70533540187886</v>
      </c>
    </row>
    <row r="9" spans="1:13" ht="15">
      <c r="A9" s="58" t="s">
        <v>186</v>
      </c>
      <c r="B9" s="60"/>
      <c r="C9" s="60">
        <v>596.8</v>
      </c>
      <c r="D9" s="60">
        <v>551.03</v>
      </c>
      <c r="E9" s="60">
        <v>793.2950000000001</v>
      </c>
      <c r="F9" s="60">
        <v>274.33</v>
      </c>
      <c r="G9" s="60"/>
      <c r="H9" s="60">
        <v>18706.2483</v>
      </c>
      <c r="I9" s="60">
        <v>15376.5285</v>
      </c>
      <c r="J9" s="60">
        <v>14958.698000000002</v>
      </c>
      <c r="K9" s="60">
        <v>20584.537999999997</v>
      </c>
      <c r="L9" s="60">
        <v>8135.8613000000005</v>
      </c>
      <c r="M9" s="60">
        <f t="shared" si="0"/>
        <v>20.98017427831107</v>
      </c>
    </row>
    <row r="10" spans="1:13" ht="15">
      <c r="A10" s="58" t="s">
        <v>261</v>
      </c>
      <c r="B10" s="60"/>
      <c r="C10" s="60">
        <v>115.35000000000001</v>
      </c>
      <c r="D10" s="60">
        <v>152.505</v>
      </c>
      <c r="E10" s="60">
        <v>93.46499999999999</v>
      </c>
      <c r="F10" s="60">
        <v>138.229</v>
      </c>
      <c r="G10" s="60"/>
      <c r="H10" s="60">
        <v>1048.78</v>
      </c>
      <c r="I10" s="60">
        <v>2574.6075</v>
      </c>
      <c r="J10" s="60">
        <v>5755.8818</v>
      </c>
      <c r="K10" s="60">
        <v>2286.2385</v>
      </c>
      <c r="L10" s="60">
        <v>3839.6618799999997</v>
      </c>
      <c r="M10" s="60">
        <f t="shared" si="0"/>
        <v>9.901444044060522</v>
      </c>
    </row>
    <row r="11" spans="1:13" ht="15">
      <c r="A11" s="58" t="s">
        <v>187</v>
      </c>
      <c r="B11" s="60"/>
      <c r="C11" s="60">
        <v>19.005000000000003</v>
      </c>
      <c r="D11" s="60">
        <v>5.6</v>
      </c>
      <c r="E11" s="60">
        <v>45.845000000000006</v>
      </c>
      <c r="F11" s="60">
        <v>48.650000000000006</v>
      </c>
      <c r="G11" s="60"/>
      <c r="H11" s="60">
        <v>398.735</v>
      </c>
      <c r="I11" s="60">
        <v>555.842</v>
      </c>
      <c r="J11" s="60">
        <v>166.964</v>
      </c>
      <c r="K11" s="60">
        <v>1424.811</v>
      </c>
      <c r="L11" s="60">
        <v>1502.6715</v>
      </c>
      <c r="M11" s="60">
        <f t="shared" si="0"/>
        <v>3.874981245446146</v>
      </c>
    </row>
    <row r="12" spans="1:13" ht="15">
      <c r="A12" s="58" t="s">
        <v>198</v>
      </c>
      <c r="B12" s="60"/>
      <c r="C12" s="60">
        <v>0.98</v>
      </c>
      <c r="D12" s="60"/>
      <c r="E12" s="60">
        <v>0.5</v>
      </c>
      <c r="F12" s="60"/>
      <c r="G12" s="60"/>
      <c r="H12" s="60"/>
      <c r="I12" s="60">
        <v>13.975</v>
      </c>
      <c r="J12" s="60"/>
      <c r="K12" s="60">
        <v>12</v>
      </c>
      <c r="L12" s="60"/>
      <c r="M12" s="60">
        <f t="shared" si="0"/>
        <v>0</v>
      </c>
    </row>
    <row r="13" spans="1:13" ht="15">
      <c r="A13" s="58"/>
      <c r="B13" s="60"/>
      <c r="C13" s="60"/>
      <c r="D13" s="60"/>
      <c r="E13" s="60"/>
      <c r="F13" s="60"/>
      <c r="G13" s="60"/>
      <c r="H13" s="60"/>
      <c r="I13" s="60"/>
      <c r="J13" s="60"/>
      <c r="K13" s="60"/>
      <c r="L13" s="60"/>
      <c r="M13" s="60"/>
    </row>
    <row r="14" spans="1:13" ht="15">
      <c r="A14" s="117" t="s">
        <v>201</v>
      </c>
      <c r="B14" s="116"/>
      <c r="C14" s="116">
        <f>SUM(C15:C18)</f>
        <v>113.892</v>
      </c>
      <c r="D14" s="116">
        <f>SUM(D15:D18)</f>
        <v>103.495</v>
      </c>
      <c r="E14" s="116">
        <f>SUM(E15:E18)</f>
        <v>108.67</v>
      </c>
      <c r="F14" s="116">
        <f>SUM(F15:F18)</f>
        <v>138.575</v>
      </c>
      <c r="G14" s="116"/>
      <c r="H14" s="116">
        <f>SUM(H15:H18)</f>
        <v>1697.01</v>
      </c>
      <c r="I14" s="116">
        <f>SUM(I15:I18)</f>
        <v>3636.3714</v>
      </c>
      <c r="J14" s="116">
        <f>SUM(J15:J18)</f>
        <v>3622.7799999999997</v>
      </c>
      <c r="K14" s="116">
        <f>SUM(K15:K18)</f>
        <v>3516.662</v>
      </c>
      <c r="L14" s="116">
        <f>SUM(L15:L18)</f>
        <v>5252.747</v>
      </c>
      <c r="M14" s="116">
        <f>(L14/$L$41)*100</f>
        <v>13.545406372632682</v>
      </c>
    </row>
    <row r="15" spans="1:13" ht="15">
      <c r="A15" s="58" t="s">
        <v>201</v>
      </c>
      <c r="B15" s="60"/>
      <c r="C15" s="60">
        <v>31.261999999999997</v>
      </c>
      <c r="D15" s="60">
        <v>32.5</v>
      </c>
      <c r="E15" s="60">
        <v>45.699999999999996</v>
      </c>
      <c r="F15" s="60">
        <v>52.465</v>
      </c>
      <c r="G15" s="60"/>
      <c r="H15" s="60">
        <v>1152</v>
      </c>
      <c r="I15" s="60">
        <v>870</v>
      </c>
      <c r="J15" s="60">
        <v>1094</v>
      </c>
      <c r="K15" s="60">
        <v>1540.1</v>
      </c>
      <c r="L15" s="60">
        <v>2280.11</v>
      </c>
      <c r="M15" s="60">
        <f>(L15/$L$41)*100</f>
        <v>5.879783763486706</v>
      </c>
    </row>
    <row r="16" spans="1:13" ht="15">
      <c r="A16" s="58" t="s">
        <v>262</v>
      </c>
      <c r="B16" s="60"/>
      <c r="C16" s="60">
        <v>51.39</v>
      </c>
      <c r="D16" s="60">
        <v>65.885</v>
      </c>
      <c r="E16" s="60">
        <v>55.83</v>
      </c>
      <c r="F16" s="60">
        <v>66.895</v>
      </c>
      <c r="G16" s="60"/>
      <c r="H16" s="60">
        <v>545.01</v>
      </c>
      <c r="I16" s="60">
        <v>1595.0669999999998</v>
      </c>
      <c r="J16" s="60">
        <v>2361.5099999999998</v>
      </c>
      <c r="K16" s="60">
        <v>1822.6</v>
      </c>
      <c r="L16" s="60">
        <v>2499.6650000000004</v>
      </c>
      <c r="M16" s="60">
        <f>(L16/$L$41)*100</f>
        <v>6.445956414890509</v>
      </c>
    </row>
    <row r="17" spans="1:13" ht="15">
      <c r="A17" s="58" t="s">
        <v>227</v>
      </c>
      <c r="B17" s="60"/>
      <c r="C17" s="60">
        <v>31.24</v>
      </c>
      <c r="D17" s="60">
        <v>5.109999999999999</v>
      </c>
      <c r="E17" s="60">
        <v>7.139999999999999</v>
      </c>
      <c r="F17" s="60">
        <v>18.514999999999997</v>
      </c>
      <c r="G17" s="60"/>
      <c r="H17" s="60"/>
      <c r="I17" s="60">
        <v>1171.3044</v>
      </c>
      <c r="J17" s="60">
        <v>167.27</v>
      </c>
      <c r="K17" s="60">
        <v>153.962</v>
      </c>
      <c r="L17" s="60">
        <v>454.572</v>
      </c>
      <c r="M17" s="60">
        <f>(L17/$L$41)*100</f>
        <v>1.1722175969298319</v>
      </c>
    </row>
    <row r="18" spans="1:13" ht="15">
      <c r="A18" s="58" t="s">
        <v>263</v>
      </c>
      <c r="B18" s="60"/>
      <c r="C18" s="60"/>
      <c r="D18" s="60"/>
      <c r="E18" s="60"/>
      <c r="F18" s="60">
        <v>0.7</v>
      </c>
      <c r="G18" s="60"/>
      <c r="H18" s="59"/>
      <c r="I18" s="59"/>
      <c r="J18" s="59"/>
      <c r="K18" s="59"/>
      <c r="L18" s="60">
        <v>18.4</v>
      </c>
      <c r="M18" s="60">
        <f>(L18/$L$41)*100</f>
        <v>0.04744859732563578</v>
      </c>
    </row>
    <row r="19" spans="1:13" ht="15">
      <c r="A19" s="58"/>
      <c r="B19" s="60"/>
      <c r="C19" s="60"/>
      <c r="D19" s="60"/>
      <c r="E19" s="60"/>
      <c r="F19" s="60"/>
      <c r="G19" s="60"/>
      <c r="H19" s="59"/>
      <c r="I19" s="59"/>
      <c r="J19" s="59"/>
      <c r="K19" s="59"/>
      <c r="L19" s="118"/>
      <c r="M19" s="60"/>
    </row>
    <row r="20" spans="1:13" ht="15">
      <c r="A20" s="117" t="s">
        <v>233</v>
      </c>
      <c r="B20" s="116"/>
      <c r="C20" s="116">
        <f>SUM(C21:C23)</f>
        <v>48.8</v>
      </c>
      <c r="D20" s="116">
        <f>SUM(D21:D23)</f>
        <v>52.050000000000004</v>
      </c>
      <c r="E20" s="116">
        <f>SUM(E21:E23)</f>
        <v>12</v>
      </c>
      <c r="F20" s="116">
        <f>SUM(F21:F23)</f>
        <v>23</v>
      </c>
      <c r="G20" s="116"/>
      <c r="H20" s="116">
        <f>SUM(H21:H23)</f>
        <v>569.6</v>
      </c>
      <c r="I20" s="116">
        <f>SUM(I21:I23)</f>
        <v>1952</v>
      </c>
      <c r="J20" s="116">
        <f>SUM(J21:J23)</f>
        <v>2082</v>
      </c>
      <c r="K20" s="116">
        <f>SUM(K21:K23)</f>
        <v>682</v>
      </c>
      <c r="L20" s="116">
        <f>SUM(L21:L23)</f>
        <v>920</v>
      </c>
      <c r="M20" s="116">
        <f>(L20/$L$41)*100</f>
        <v>2.372429866281789</v>
      </c>
    </row>
    <row r="21" spans="1:13" ht="15">
      <c r="A21" s="58" t="s">
        <v>96</v>
      </c>
      <c r="B21" s="60"/>
      <c r="C21" s="60">
        <v>44.8</v>
      </c>
      <c r="D21" s="60">
        <v>42.050000000000004</v>
      </c>
      <c r="E21" s="60">
        <v>11.8</v>
      </c>
      <c r="F21" s="60">
        <v>23</v>
      </c>
      <c r="G21" s="60"/>
      <c r="H21" s="60">
        <v>419.6</v>
      </c>
      <c r="I21" s="60">
        <v>1792</v>
      </c>
      <c r="J21" s="60">
        <v>1682</v>
      </c>
      <c r="K21" s="60">
        <v>672</v>
      </c>
      <c r="L21" s="60">
        <v>920</v>
      </c>
      <c r="M21" s="60">
        <f>(L21/$L$41)*100</f>
        <v>2.372429866281789</v>
      </c>
    </row>
    <row r="22" spans="1:13" ht="15">
      <c r="A22" s="58" t="s">
        <v>99</v>
      </c>
      <c r="B22" s="60"/>
      <c r="C22" s="60"/>
      <c r="D22" s="60">
        <v>10</v>
      </c>
      <c r="E22" s="60">
        <v>0</v>
      </c>
      <c r="F22" s="60"/>
      <c r="G22" s="60"/>
      <c r="H22" s="60"/>
      <c r="I22" s="60"/>
      <c r="J22" s="60">
        <v>400</v>
      </c>
      <c r="K22" s="60"/>
      <c r="L22" s="60"/>
      <c r="M22" s="60"/>
    </row>
    <row r="23" spans="1:13" ht="15">
      <c r="A23" s="58" t="s">
        <v>97</v>
      </c>
      <c r="B23" s="60"/>
      <c r="C23" s="60">
        <v>4</v>
      </c>
      <c r="D23" s="60"/>
      <c r="E23" s="60">
        <v>0.2</v>
      </c>
      <c r="F23" s="60"/>
      <c r="G23" s="60"/>
      <c r="H23" s="60">
        <v>150</v>
      </c>
      <c r="I23" s="60">
        <v>160</v>
      </c>
      <c r="J23" s="60"/>
      <c r="K23" s="60">
        <v>10</v>
      </c>
      <c r="L23" s="60"/>
      <c r="M23" s="60"/>
    </row>
    <row r="24" spans="1:13" ht="15">
      <c r="A24" s="58"/>
      <c r="B24" s="60"/>
      <c r="C24" s="60"/>
      <c r="D24" s="60"/>
      <c r="E24" s="60"/>
      <c r="F24" s="60"/>
      <c r="G24" s="60"/>
      <c r="H24" s="60"/>
      <c r="I24" s="60"/>
      <c r="J24" s="60"/>
      <c r="K24" s="60"/>
      <c r="L24" s="60"/>
      <c r="M24" s="60"/>
    </row>
    <row r="25" spans="1:13" ht="15">
      <c r="A25" s="117" t="s">
        <v>264</v>
      </c>
      <c r="B25" s="116"/>
      <c r="C25" s="116"/>
      <c r="D25" s="116"/>
      <c r="E25" s="116">
        <f>SUM(E26)</f>
        <v>8.1</v>
      </c>
      <c r="F25" s="116"/>
      <c r="G25" s="116"/>
      <c r="H25" s="116"/>
      <c r="I25" s="116"/>
      <c r="J25" s="116"/>
      <c r="K25" s="116">
        <f>SUM(K26)</f>
        <v>287.5</v>
      </c>
      <c r="L25" s="116"/>
      <c r="M25" s="116">
        <f>(L25/$L$41)*100</f>
        <v>0</v>
      </c>
    </row>
    <row r="26" spans="1:13" ht="15">
      <c r="A26" s="58" t="s">
        <v>265</v>
      </c>
      <c r="B26" s="60"/>
      <c r="C26" s="60"/>
      <c r="D26" s="60"/>
      <c r="E26" s="59">
        <v>8.1</v>
      </c>
      <c r="F26" s="59"/>
      <c r="G26" s="60"/>
      <c r="H26" s="60"/>
      <c r="I26" s="60"/>
      <c r="J26" s="60"/>
      <c r="K26" s="60">
        <v>287.5</v>
      </c>
      <c r="L26" s="60"/>
      <c r="M26" s="60"/>
    </row>
    <row r="27" spans="1:13" ht="15">
      <c r="A27" s="58"/>
      <c r="B27" s="60"/>
      <c r="C27" s="60"/>
      <c r="D27" s="60"/>
      <c r="E27" s="60"/>
      <c r="F27" s="60"/>
      <c r="G27" s="60"/>
      <c r="H27" s="60"/>
      <c r="I27" s="60"/>
      <c r="J27" s="60"/>
      <c r="K27" s="60"/>
      <c r="L27" s="60"/>
      <c r="M27" s="60"/>
    </row>
    <row r="28" spans="1:13" ht="15">
      <c r="A28" s="116" t="s">
        <v>204</v>
      </c>
      <c r="B28" s="116"/>
      <c r="C28" s="116">
        <f>SUM(C29:C34)</f>
        <v>15.7321429</v>
      </c>
      <c r="D28" s="116">
        <f>SUM(D29:D34)</f>
        <v>47.252</v>
      </c>
      <c r="E28" s="116">
        <f>SUM(E29:E34)</f>
        <v>34.964999999999996</v>
      </c>
      <c r="F28" s="116">
        <f>SUM(F29:F34)</f>
        <v>55.27389</v>
      </c>
      <c r="G28" s="116"/>
      <c r="H28" s="116">
        <f>SUM(H29:H34)</f>
        <v>700.7</v>
      </c>
      <c r="I28" s="116">
        <f>SUM(I29:I34)</f>
        <v>376.52</v>
      </c>
      <c r="J28" s="116">
        <f>SUM(J29:J34)</f>
        <v>2107.6330000000003</v>
      </c>
      <c r="K28" s="116">
        <f>SUM(K29:K34)</f>
        <v>1546</v>
      </c>
      <c r="L28" s="116">
        <f>SUM(L29:L34)</f>
        <v>2303.6171598</v>
      </c>
      <c r="M28" s="116">
        <f>(L28/$L$41)*100</f>
        <v>5.940402337379074</v>
      </c>
    </row>
    <row r="29" spans="1:13" ht="15">
      <c r="A29" s="58" t="s">
        <v>266</v>
      </c>
      <c r="B29" s="60"/>
      <c r="C29" s="60"/>
      <c r="D29" s="60">
        <v>12.6</v>
      </c>
      <c r="E29" s="60">
        <v>6.125</v>
      </c>
      <c r="F29" s="60">
        <v>24.29889</v>
      </c>
      <c r="G29" s="60"/>
      <c r="H29" s="60"/>
      <c r="I29" s="60"/>
      <c r="J29" s="60">
        <v>414</v>
      </c>
      <c r="K29" s="60">
        <v>350</v>
      </c>
      <c r="L29" s="60">
        <v>1051.9921598</v>
      </c>
      <c r="M29" s="60">
        <f>(L29/$L$41)*100</f>
        <v>2.712801759786744</v>
      </c>
    </row>
    <row r="30" spans="1:13" ht="15">
      <c r="A30" s="58" t="s">
        <v>207</v>
      </c>
      <c r="B30" s="60"/>
      <c r="C30" s="60"/>
      <c r="D30" s="60">
        <v>3.5</v>
      </c>
      <c r="E30" s="60">
        <v>0.7</v>
      </c>
      <c r="F30" s="60"/>
      <c r="G30" s="60"/>
      <c r="H30" s="60"/>
      <c r="I30" s="60"/>
      <c r="J30" s="60">
        <v>145.25</v>
      </c>
      <c r="K30" s="60">
        <v>24</v>
      </c>
      <c r="L30" s="60"/>
      <c r="M30" s="60"/>
    </row>
    <row r="31" spans="1:13" ht="15">
      <c r="A31" s="58" t="s">
        <v>204</v>
      </c>
      <c r="B31" s="60"/>
      <c r="C31" s="60">
        <v>2.1</v>
      </c>
      <c r="D31" s="60">
        <v>25.502</v>
      </c>
      <c r="E31" s="60">
        <v>16.24</v>
      </c>
      <c r="F31" s="60">
        <v>7.874999999999999</v>
      </c>
      <c r="G31" s="60"/>
      <c r="H31" s="60">
        <v>387.3</v>
      </c>
      <c r="I31" s="60">
        <v>74.52</v>
      </c>
      <c r="J31" s="60">
        <v>1363.4</v>
      </c>
      <c r="K31" s="60">
        <v>726</v>
      </c>
      <c r="L31" s="60">
        <v>400.025</v>
      </c>
      <c r="M31" s="60">
        <f>(L31/$L$41)*100</f>
        <v>1.0315557144123613</v>
      </c>
    </row>
    <row r="32" spans="1:13" ht="15">
      <c r="A32" s="58" t="s">
        <v>171</v>
      </c>
      <c r="B32" s="60"/>
      <c r="C32" s="60">
        <v>3.1321429</v>
      </c>
      <c r="D32" s="60">
        <v>5.65</v>
      </c>
      <c r="E32" s="60">
        <v>6.3</v>
      </c>
      <c r="F32" s="60">
        <v>7</v>
      </c>
      <c r="G32" s="60"/>
      <c r="H32" s="60">
        <v>113.2</v>
      </c>
      <c r="I32" s="60">
        <v>42</v>
      </c>
      <c r="J32" s="60">
        <v>184.983</v>
      </c>
      <c r="K32" s="60">
        <v>216</v>
      </c>
      <c r="L32" s="60">
        <v>184</v>
      </c>
      <c r="M32" s="60">
        <f>(L32/$L$41)*100</f>
        <v>0.4744859732563577</v>
      </c>
    </row>
    <row r="33" spans="1:13" ht="15">
      <c r="A33" s="58" t="s">
        <v>208</v>
      </c>
      <c r="B33" s="60"/>
      <c r="C33" s="60">
        <v>10.5</v>
      </c>
      <c r="D33" s="60"/>
      <c r="E33" s="60">
        <v>0</v>
      </c>
      <c r="F33" s="60">
        <v>0</v>
      </c>
      <c r="G33" s="60"/>
      <c r="H33" s="60"/>
      <c r="I33" s="60">
        <v>260</v>
      </c>
      <c r="J33" s="60"/>
      <c r="K33" s="60"/>
      <c r="L33" s="60"/>
      <c r="M33" s="60"/>
    </row>
    <row r="34" spans="1:13" ht="15">
      <c r="A34" s="58" t="s">
        <v>267</v>
      </c>
      <c r="B34" s="60"/>
      <c r="C34" s="60"/>
      <c r="D34" s="60"/>
      <c r="E34" s="60">
        <v>5.6</v>
      </c>
      <c r="F34" s="60">
        <v>16.1</v>
      </c>
      <c r="G34" s="60"/>
      <c r="H34" s="60">
        <v>200.2</v>
      </c>
      <c r="I34" s="60"/>
      <c r="J34" s="60"/>
      <c r="K34" s="60">
        <v>230</v>
      </c>
      <c r="L34" s="60">
        <v>667.6</v>
      </c>
      <c r="M34" s="60">
        <f>(L34/$L$41)*100</f>
        <v>1.7215588899236114</v>
      </c>
    </row>
    <row r="35" spans="1:13" ht="15">
      <c r="A35" s="58"/>
      <c r="B35" s="60"/>
      <c r="C35" s="60"/>
      <c r="D35" s="60"/>
      <c r="E35" s="60"/>
      <c r="F35" s="60"/>
      <c r="G35" s="60"/>
      <c r="H35" s="60"/>
      <c r="I35" s="60"/>
      <c r="J35" s="60"/>
      <c r="K35" s="60"/>
      <c r="L35" s="60"/>
      <c r="M35" s="60"/>
    </row>
    <row r="36" spans="1:13" ht="15">
      <c r="A36" s="117" t="s">
        <v>188</v>
      </c>
      <c r="B36" s="116"/>
      <c r="C36" s="116">
        <f>SUM(C37:C40)</f>
        <v>26.075000000000003</v>
      </c>
      <c r="D36" s="116">
        <f>SUM(D37:D40)</f>
        <v>34.85</v>
      </c>
      <c r="E36" s="116">
        <f>SUM(E37:E40)</f>
        <v>41.897999999999996</v>
      </c>
      <c r="F36" s="116">
        <f>SUM(F37:F40)</f>
        <v>38.421</v>
      </c>
      <c r="G36" s="116"/>
      <c r="H36" s="116">
        <f>SUM(H37:H40)</f>
        <v>1156</v>
      </c>
      <c r="I36" s="116">
        <f>SUM(I37:I40)</f>
        <v>793.7</v>
      </c>
      <c r="J36" s="116">
        <f>SUM(J37:J40)</f>
        <v>1101.27</v>
      </c>
      <c r="K36" s="116">
        <f>SUM(K37:K40)</f>
        <v>1393.1915999999999</v>
      </c>
      <c r="L36" s="116">
        <f>SUM(L37:L40)</f>
        <v>1385.5928</v>
      </c>
      <c r="M36" s="116">
        <f>(L36/$L$41)*100</f>
        <v>3.573067110027184</v>
      </c>
    </row>
    <row r="37" spans="1:13" ht="15">
      <c r="A37" s="58" t="s">
        <v>192</v>
      </c>
      <c r="B37" s="60"/>
      <c r="C37" s="60"/>
      <c r="D37" s="60">
        <v>0.1</v>
      </c>
      <c r="E37" s="60">
        <v>0.098</v>
      </c>
      <c r="F37" s="60">
        <v>2.338</v>
      </c>
      <c r="G37" s="60"/>
      <c r="H37" s="60"/>
      <c r="I37" s="60"/>
      <c r="J37" s="60">
        <v>2</v>
      </c>
      <c r="K37" s="60">
        <v>2.5116000000000005</v>
      </c>
      <c r="L37" s="60">
        <v>54.1236</v>
      </c>
      <c r="M37" s="60">
        <f>(L37/$L$41)*100</f>
        <v>0.13957004903335765</v>
      </c>
    </row>
    <row r="38" spans="1:13" ht="15">
      <c r="A38" s="58" t="s">
        <v>214</v>
      </c>
      <c r="B38" s="60"/>
      <c r="C38" s="60"/>
      <c r="D38" s="60">
        <v>3.55</v>
      </c>
      <c r="E38" s="60">
        <v>7.95</v>
      </c>
      <c r="F38" s="60">
        <v>1.0499999999999998</v>
      </c>
      <c r="G38" s="60"/>
      <c r="H38" s="60">
        <v>355.3</v>
      </c>
      <c r="I38" s="60"/>
      <c r="J38" s="60">
        <v>115.25</v>
      </c>
      <c r="K38" s="60">
        <v>269.15</v>
      </c>
      <c r="L38" s="60">
        <v>31.049999999999997</v>
      </c>
      <c r="M38" s="60">
        <f>(L38/$L$41)*100</f>
        <v>0.08006950798701036</v>
      </c>
    </row>
    <row r="39" spans="1:13" ht="15">
      <c r="A39" s="58" t="s">
        <v>217</v>
      </c>
      <c r="B39" s="60"/>
      <c r="C39" s="60"/>
      <c r="D39" s="60">
        <v>7.699999999999999</v>
      </c>
      <c r="E39" s="60">
        <v>0.7</v>
      </c>
      <c r="F39" s="60">
        <v>0</v>
      </c>
      <c r="G39" s="60"/>
      <c r="H39" s="60"/>
      <c r="I39" s="60"/>
      <c r="J39" s="60">
        <v>201.01999999999998</v>
      </c>
      <c r="K39" s="60">
        <v>24</v>
      </c>
      <c r="L39" s="60"/>
      <c r="M39" s="60"/>
    </row>
    <row r="40" spans="1:13" ht="15">
      <c r="A40" s="58" t="s">
        <v>219</v>
      </c>
      <c r="B40" s="60"/>
      <c r="C40" s="60">
        <v>26.075000000000003</v>
      </c>
      <c r="D40" s="60">
        <v>23.5</v>
      </c>
      <c r="E40" s="60">
        <v>33.15</v>
      </c>
      <c r="F40" s="60">
        <v>35.033</v>
      </c>
      <c r="G40" s="60"/>
      <c r="H40" s="60">
        <v>800.7</v>
      </c>
      <c r="I40" s="60">
        <v>793.7</v>
      </c>
      <c r="J40" s="60">
        <v>783</v>
      </c>
      <c r="K40" s="60">
        <v>1097.53</v>
      </c>
      <c r="L40" s="60">
        <v>1300.4191999999998</v>
      </c>
      <c r="M40" s="60">
        <f>(L40/$L$41)*100</f>
        <v>3.353427553006816</v>
      </c>
    </row>
    <row r="41" spans="1:13" ht="15">
      <c r="A41" s="119" t="s">
        <v>51</v>
      </c>
      <c r="B41" s="120"/>
      <c r="C41" s="120">
        <f>C6+C14+C20+C25+C28+C36</f>
        <v>1418.8431429000002</v>
      </c>
      <c r="D41" s="120">
        <f>D6+D14+D20+D25+D28+D36</f>
        <v>1392.9869999999994</v>
      </c>
      <c r="E41" s="120">
        <f>E6+E14+E20+E25+E28+E36</f>
        <v>1277.9279999999999</v>
      </c>
      <c r="F41" s="120">
        <f>F6+F14+F20+F25+F28+F36</f>
        <v>1267.52389</v>
      </c>
      <c r="G41" s="120"/>
      <c r="H41" s="120">
        <f>H6+H14+H20+H25+H28+H36</f>
        <v>36700.368859999995</v>
      </c>
      <c r="I41" s="120">
        <f>I6+I14+I20+I25+I28+I36</f>
        <v>38368.17779999999</v>
      </c>
      <c r="J41" s="120">
        <f>J6+J14+J20+J25+J28+J36</f>
        <v>41928.2488</v>
      </c>
      <c r="K41" s="120">
        <f>K6+K14+K20+K25+K28+K36</f>
        <v>35180.503099999994</v>
      </c>
      <c r="L41" s="120">
        <f>L6+L14+L20+L25+L28+L36</f>
        <v>38778.8070398</v>
      </c>
      <c r="M41" s="120">
        <f>(L41/$L$41)*100</f>
        <v>100</v>
      </c>
    </row>
    <row r="42" spans="1:13" ht="14.25" customHeight="1">
      <c r="A42" s="256" t="s">
        <v>268</v>
      </c>
      <c r="B42" s="257"/>
      <c r="C42" s="257"/>
      <c r="D42" s="257"/>
      <c r="E42" s="257"/>
      <c r="F42" s="257"/>
      <c r="G42" s="257"/>
      <c r="H42" s="257"/>
      <c r="I42" s="257"/>
      <c r="J42" s="257"/>
      <c r="K42" s="257"/>
      <c r="L42" s="257"/>
      <c r="M42" s="257"/>
    </row>
    <row r="43" spans="1:13" ht="15">
      <c r="A43" s="257" t="s">
        <v>269</v>
      </c>
      <c r="B43" s="257"/>
      <c r="C43" s="257"/>
      <c r="D43" s="257"/>
      <c r="E43" s="257"/>
      <c r="F43" s="257"/>
      <c r="G43" s="257"/>
      <c r="H43" s="257"/>
      <c r="I43" s="257"/>
      <c r="J43" s="257"/>
      <c r="K43" s="257"/>
      <c r="L43" s="257"/>
      <c r="M43" s="257"/>
    </row>
  </sheetData>
  <sheetProtection/>
  <mergeCells count="11">
    <mergeCell ref="A42:M42"/>
    <mergeCell ref="A43:M43"/>
    <mergeCell ref="A1:M1"/>
    <mergeCell ref="A2:M2"/>
    <mergeCell ref="A3:I3"/>
    <mergeCell ref="A4:A5"/>
    <mergeCell ref="B4:B5"/>
    <mergeCell ref="C4:F4"/>
    <mergeCell ref="G4:G5"/>
    <mergeCell ref="H4:L4"/>
    <mergeCell ref="M4:M5"/>
  </mergeCells>
  <printOptions/>
  <pageMargins left="0.7" right="0.7" top="0.75" bottom="0.75" header="0.3" footer="0.3"/>
  <pageSetup horizontalDpi="300" verticalDpi="300" orientation="landscape" r:id="rId1"/>
</worksheet>
</file>

<file path=xl/worksheets/sheet9.xml><?xml version="1.0" encoding="utf-8"?>
<worksheet xmlns="http://schemas.openxmlformats.org/spreadsheetml/2006/main" xmlns:r="http://schemas.openxmlformats.org/officeDocument/2006/relationships">
  <dimension ref="A1:N25"/>
  <sheetViews>
    <sheetView showGridLines="0" zoomScalePageLayoutView="0" workbookViewId="0" topLeftCell="A1">
      <selection activeCell="E9" sqref="E9"/>
    </sheetView>
  </sheetViews>
  <sheetFormatPr defaultColWidth="9.625" defaultRowHeight="12.75"/>
  <cols>
    <col min="1" max="1" width="13.25390625" style="47" customWidth="1"/>
    <col min="2" max="2" width="1.37890625" style="47" customWidth="1"/>
    <col min="3" max="6" width="9.625" style="47" customWidth="1"/>
    <col min="7" max="7" width="1.75390625" style="47" customWidth="1"/>
    <col min="8" max="8" width="0" style="47" hidden="1" customWidth="1"/>
    <col min="9" max="13" width="9.625" style="47" customWidth="1"/>
    <col min="14" max="14" width="10.75390625" style="47" customWidth="1"/>
    <col min="15" max="16384" width="9.625" style="47" customWidth="1"/>
  </cols>
  <sheetData>
    <row r="1" spans="1:14" ht="15">
      <c r="A1" s="258" t="s">
        <v>270</v>
      </c>
      <c r="B1" s="258"/>
      <c r="C1" s="258"/>
      <c r="D1" s="258"/>
      <c r="E1" s="258"/>
      <c r="F1" s="258"/>
      <c r="G1" s="258"/>
      <c r="H1" s="258"/>
      <c r="I1" s="258"/>
      <c r="J1" s="258"/>
      <c r="K1" s="258"/>
      <c r="L1" s="258"/>
      <c r="M1" s="258"/>
      <c r="N1" s="258"/>
    </row>
    <row r="2" spans="1:14" ht="12.75" customHeight="1">
      <c r="A2" s="258" t="s">
        <v>271</v>
      </c>
      <c r="B2" s="258"/>
      <c r="C2" s="258"/>
      <c r="D2" s="258"/>
      <c r="E2" s="258"/>
      <c r="F2" s="258"/>
      <c r="G2" s="258"/>
      <c r="H2" s="258"/>
      <c r="I2" s="258"/>
      <c r="J2" s="258"/>
      <c r="K2" s="258"/>
      <c r="L2" s="258"/>
      <c r="M2" s="258"/>
      <c r="N2" s="258"/>
    </row>
    <row r="3" spans="1:14" ht="12.75" customHeight="1">
      <c r="A3" s="258"/>
      <c r="B3" s="258"/>
      <c r="C3" s="258"/>
      <c r="D3" s="258"/>
      <c r="E3" s="258"/>
      <c r="F3" s="258"/>
      <c r="G3" s="258"/>
      <c r="H3" s="258"/>
      <c r="I3" s="258"/>
      <c r="J3" s="258"/>
      <c r="K3" s="258"/>
      <c r="L3" s="258"/>
      <c r="M3" s="258"/>
      <c r="N3" s="258"/>
    </row>
    <row r="4" spans="1:14" ht="15" customHeight="1">
      <c r="A4" s="263" t="s">
        <v>180</v>
      </c>
      <c r="B4" s="121"/>
      <c r="C4" s="252"/>
      <c r="D4" s="252"/>
      <c r="E4" s="252"/>
      <c r="F4" s="252"/>
      <c r="G4" s="121"/>
      <c r="H4" s="252" t="s">
        <v>237</v>
      </c>
      <c r="I4" s="252"/>
      <c r="J4" s="252"/>
      <c r="K4" s="252"/>
      <c r="L4" s="252"/>
      <c r="M4" s="244" t="s">
        <v>238</v>
      </c>
      <c r="N4" s="244" t="s">
        <v>272</v>
      </c>
    </row>
    <row r="5" spans="1:14" ht="30.75" customHeight="1">
      <c r="A5" s="264"/>
      <c r="B5" s="121"/>
      <c r="C5" s="97">
        <v>2014</v>
      </c>
      <c r="D5" s="97">
        <v>2015</v>
      </c>
      <c r="E5" s="97">
        <v>2016</v>
      </c>
      <c r="F5" s="97" t="s">
        <v>4</v>
      </c>
      <c r="G5" s="122"/>
      <c r="H5" s="97">
        <v>2013</v>
      </c>
      <c r="I5" s="97">
        <v>2014</v>
      </c>
      <c r="J5" s="97">
        <v>2015</v>
      </c>
      <c r="K5" s="97">
        <v>2016</v>
      </c>
      <c r="L5" s="97" t="s">
        <v>4</v>
      </c>
      <c r="M5" s="244"/>
      <c r="N5" s="244"/>
    </row>
    <row r="6" spans="1:14" ht="15">
      <c r="A6" s="123" t="s">
        <v>201</v>
      </c>
      <c r="B6" s="124"/>
      <c r="C6" s="125">
        <f aca="true" t="shared" si="0" ref="C6:K6">SUM(C7:C9)</f>
        <v>719.1374999999998</v>
      </c>
      <c r="D6" s="125">
        <f t="shared" si="0"/>
        <v>794.5740000000001</v>
      </c>
      <c r="E6" s="125">
        <f t="shared" si="0"/>
        <v>997.4849999999999</v>
      </c>
      <c r="F6" s="125">
        <f t="shared" si="0"/>
        <v>867.2249999999999</v>
      </c>
      <c r="G6" s="125">
        <f t="shared" si="0"/>
        <v>0</v>
      </c>
      <c r="H6" s="125">
        <f t="shared" si="0"/>
        <v>13920.469999999998</v>
      </c>
      <c r="I6" s="125">
        <f t="shared" si="0"/>
        <v>17438.6755</v>
      </c>
      <c r="J6" s="125">
        <f t="shared" si="0"/>
        <v>20380.726500000004</v>
      </c>
      <c r="K6" s="125">
        <f t="shared" si="0"/>
        <v>24860.183</v>
      </c>
      <c r="L6" s="125">
        <f>SUM(L7:L9)</f>
        <v>19446.186599999994</v>
      </c>
      <c r="M6" s="126">
        <f>((L6/K6)-1)*100</f>
        <v>-21.77778176451882</v>
      </c>
      <c r="N6" s="126">
        <f>(L6/$L$23)*100</f>
        <v>21.698381043719365</v>
      </c>
    </row>
    <row r="7" spans="1:14" ht="15">
      <c r="A7" s="55" t="s">
        <v>262</v>
      </c>
      <c r="B7" s="65"/>
      <c r="C7" s="127">
        <v>611.5474999999998</v>
      </c>
      <c r="D7" s="127">
        <v>730.599</v>
      </c>
      <c r="E7" s="127">
        <v>846.175</v>
      </c>
      <c r="F7" s="127">
        <v>686.1999999999999</v>
      </c>
      <c r="G7" s="128"/>
      <c r="H7" s="127">
        <v>12562.919999999998</v>
      </c>
      <c r="I7" s="127">
        <v>14893.5005</v>
      </c>
      <c r="J7" s="127">
        <v>18722.005500000003</v>
      </c>
      <c r="K7" s="127">
        <v>20449.679500000002</v>
      </c>
      <c r="L7" s="127">
        <v>15283.477599999997</v>
      </c>
      <c r="M7" s="129">
        <f aca="true" t="shared" si="1" ref="M7:M23">((L7/K7)-1)*100</f>
        <v>-25.26299690907139</v>
      </c>
      <c r="N7" s="129">
        <f aca="true" t="shared" si="2" ref="N7:N23">(L7/$L$23)*100</f>
        <v>17.053560549395815</v>
      </c>
    </row>
    <row r="8" spans="1:14" ht="15">
      <c r="A8" s="55" t="s">
        <v>263</v>
      </c>
      <c r="B8" s="65"/>
      <c r="C8" s="127"/>
      <c r="D8" s="127"/>
      <c r="E8" s="127"/>
      <c r="F8" s="127">
        <v>63.03499999999999</v>
      </c>
      <c r="G8" s="128"/>
      <c r="H8" s="127"/>
      <c r="I8" s="127"/>
      <c r="J8" s="127"/>
      <c r="K8" s="127"/>
      <c r="L8" s="127">
        <v>1602.3903999999998</v>
      </c>
      <c r="M8" s="129"/>
      <c r="N8" s="129">
        <f t="shared" si="2"/>
        <v>1.7879740740530534</v>
      </c>
    </row>
    <row r="9" spans="1:14" ht="15">
      <c r="A9" s="58" t="s">
        <v>227</v>
      </c>
      <c r="B9" s="65"/>
      <c r="C9" s="127">
        <v>107.59</v>
      </c>
      <c r="D9" s="127">
        <v>63.974999999999994</v>
      </c>
      <c r="E9" s="127">
        <v>151.31</v>
      </c>
      <c r="F9" s="127">
        <v>117.99000000000001</v>
      </c>
      <c r="G9" s="128"/>
      <c r="H9" s="127">
        <v>1357.5500000000002</v>
      </c>
      <c r="I9" s="127">
        <v>2545.1749999999997</v>
      </c>
      <c r="J9" s="127">
        <v>1658.7210000000002</v>
      </c>
      <c r="K9" s="127">
        <v>4410.5035</v>
      </c>
      <c r="L9" s="127">
        <v>2560.3185999999996</v>
      </c>
      <c r="M9" s="129">
        <f t="shared" si="1"/>
        <v>-41.949516648155935</v>
      </c>
      <c r="N9" s="129">
        <f t="shared" si="2"/>
        <v>2.856846420270497</v>
      </c>
    </row>
    <row r="10" spans="1:14" ht="15">
      <c r="A10" s="59"/>
      <c r="B10" s="65"/>
      <c r="C10" s="127"/>
      <c r="D10" s="127"/>
      <c r="E10" s="127"/>
      <c r="F10" s="127"/>
      <c r="G10" s="128"/>
      <c r="H10" s="127"/>
      <c r="I10" s="127"/>
      <c r="J10" s="127"/>
      <c r="K10" s="127"/>
      <c r="L10" s="127"/>
      <c r="M10" s="129"/>
      <c r="N10" s="129"/>
    </row>
    <row r="11" spans="1:14" ht="15">
      <c r="A11" s="123" t="s">
        <v>186</v>
      </c>
      <c r="B11" s="124"/>
      <c r="C11" s="125">
        <f aca="true" t="shared" si="3" ref="C11:K11">SUM(C12:C17)</f>
        <v>2673.1547</v>
      </c>
      <c r="D11" s="125">
        <f t="shared" si="3"/>
        <v>2853.9037</v>
      </c>
      <c r="E11" s="125">
        <f t="shared" si="3"/>
        <v>2873.5354</v>
      </c>
      <c r="F11" s="125">
        <f t="shared" si="3"/>
        <v>2553.6055</v>
      </c>
      <c r="G11" s="125">
        <f t="shared" si="3"/>
        <v>0</v>
      </c>
      <c r="H11" s="125">
        <f t="shared" si="3"/>
        <v>39002.2537</v>
      </c>
      <c r="I11" s="125">
        <f t="shared" si="3"/>
        <v>59310.403099999996</v>
      </c>
      <c r="J11" s="125">
        <f t="shared" si="3"/>
        <v>69660.59546</v>
      </c>
      <c r="K11" s="125">
        <f t="shared" si="3"/>
        <v>71425.44527</v>
      </c>
      <c r="L11" s="125">
        <f>SUM(L12:L17)</f>
        <v>68303.07554199999</v>
      </c>
      <c r="M11" s="126">
        <f t="shared" si="1"/>
        <v>-4.371508943622171</v>
      </c>
      <c r="N11" s="126">
        <f t="shared" si="2"/>
        <v>76.21371686149843</v>
      </c>
    </row>
    <row r="12" spans="1:14" ht="15">
      <c r="A12" s="58" t="s">
        <v>141</v>
      </c>
      <c r="B12" s="65"/>
      <c r="C12" s="127">
        <v>109.99499999999999</v>
      </c>
      <c r="D12" s="127">
        <v>267.4</v>
      </c>
      <c r="E12" s="127">
        <v>146.78999999999996</v>
      </c>
      <c r="F12" s="127">
        <v>173.52999999999997</v>
      </c>
      <c r="G12" s="128"/>
      <c r="H12" s="127">
        <v>839.5486000000001</v>
      </c>
      <c r="I12" s="127">
        <v>2674.3340000000003</v>
      </c>
      <c r="J12" s="127">
        <v>6922.295</v>
      </c>
      <c r="K12" s="127">
        <v>3837.5800000000004</v>
      </c>
      <c r="L12" s="127">
        <v>4946.5588</v>
      </c>
      <c r="M12" s="129">
        <f t="shared" si="1"/>
        <v>28.897867927183253</v>
      </c>
      <c r="N12" s="129">
        <f t="shared" si="2"/>
        <v>5.5194532432165</v>
      </c>
    </row>
    <row r="13" spans="1:14" ht="15">
      <c r="A13" s="58" t="s">
        <v>260</v>
      </c>
      <c r="B13" s="65"/>
      <c r="C13" s="127">
        <v>1071.54</v>
      </c>
      <c r="D13" s="127">
        <v>633.7399999999999</v>
      </c>
      <c r="E13" s="127">
        <v>973.7350000000001</v>
      </c>
      <c r="F13" s="127">
        <v>802.9449999999999</v>
      </c>
      <c r="G13" s="128"/>
      <c r="H13" s="127">
        <v>13038.329999999998</v>
      </c>
      <c r="I13" s="127">
        <v>22315.56</v>
      </c>
      <c r="J13" s="127">
        <v>14839.504500000003</v>
      </c>
      <c r="K13" s="127">
        <v>23146.530000000002</v>
      </c>
      <c r="L13" s="127">
        <v>21356.891</v>
      </c>
      <c r="M13" s="129">
        <f t="shared" si="1"/>
        <v>-7.731780962416412</v>
      </c>
      <c r="N13" s="129">
        <f t="shared" si="2"/>
        <v>23.830377048175645</v>
      </c>
    </row>
    <row r="14" spans="1:14" ht="15">
      <c r="A14" s="58" t="s">
        <v>187</v>
      </c>
      <c r="B14" s="65"/>
      <c r="C14" s="127">
        <v>0.74</v>
      </c>
      <c r="D14" s="127">
        <v>49.90200000000001</v>
      </c>
      <c r="E14" s="127">
        <v>17.801</v>
      </c>
      <c r="F14" s="127">
        <v>42.3525</v>
      </c>
      <c r="G14" s="128"/>
      <c r="H14" s="127">
        <v>647.445</v>
      </c>
      <c r="I14" s="127">
        <v>18.39</v>
      </c>
      <c r="J14" s="127">
        <v>1575.0952000000004</v>
      </c>
      <c r="K14" s="127">
        <v>411.565</v>
      </c>
      <c r="L14" s="127">
        <v>1081.804</v>
      </c>
      <c r="M14" s="129">
        <f t="shared" si="1"/>
        <v>162.85131145748548</v>
      </c>
      <c r="N14" s="129">
        <f t="shared" si="2"/>
        <v>1.2070950407634056</v>
      </c>
    </row>
    <row r="15" spans="1:14" ht="15">
      <c r="A15" s="58" t="s">
        <v>186</v>
      </c>
      <c r="B15" s="65"/>
      <c r="C15" s="127">
        <v>538.1050000000001</v>
      </c>
      <c r="D15" s="127">
        <v>972.5149999999998</v>
      </c>
      <c r="E15" s="127">
        <v>547.3050000000001</v>
      </c>
      <c r="F15" s="127">
        <v>600.8549999999999</v>
      </c>
      <c r="G15" s="128"/>
      <c r="H15" s="127">
        <v>13032.134999999998</v>
      </c>
      <c r="I15" s="127">
        <v>11183.48</v>
      </c>
      <c r="J15" s="127">
        <v>23599.0265</v>
      </c>
      <c r="K15" s="127">
        <v>13265.534999999998</v>
      </c>
      <c r="L15" s="127">
        <v>14972.701999999997</v>
      </c>
      <c r="M15" s="129">
        <f t="shared" si="1"/>
        <v>12.869190726193857</v>
      </c>
      <c r="N15" s="129">
        <f t="shared" si="2"/>
        <v>16.706791924441323</v>
      </c>
    </row>
    <row r="16" spans="1:14" ht="15">
      <c r="A16" s="58" t="s">
        <v>261</v>
      </c>
      <c r="B16" s="65"/>
      <c r="C16" s="127">
        <v>950.5786999999999</v>
      </c>
      <c r="D16" s="127">
        <v>920.775</v>
      </c>
      <c r="E16" s="127">
        <v>1186.3044</v>
      </c>
      <c r="F16" s="127">
        <v>926.188</v>
      </c>
      <c r="G16" s="128"/>
      <c r="H16" s="127">
        <v>11444.7951</v>
      </c>
      <c r="I16" s="127">
        <v>23088.6123</v>
      </c>
      <c r="J16" s="127">
        <v>22609.86</v>
      </c>
      <c r="K16" s="127">
        <v>30735.735270000005</v>
      </c>
      <c r="L16" s="127">
        <v>25823.004645999998</v>
      </c>
      <c r="M16" s="129">
        <f t="shared" si="1"/>
        <v>-15.983774524486938</v>
      </c>
      <c r="N16" s="129">
        <f t="shared" si="2"/>
        <v>28.81374153339882</v>
      </c>
    </row>
    <row r="17" spans="1:14" ht="15">
      <c r="A17" s="58" t="s">
        <v>198</v>
      </c>
      <c r="B17" s="65"/>
      <c r="C17" s="127">
        <v>2.196</v>
      </c>
      <c r="D17" s="127">
        <v>9.5717</v>
      </c>
      <c r="E17" s="127">
        <v>1.5999999999999999</v>
      </c>
      <c r="F17" s="127">
        <v>7.7349999999999985</v>
      </c>
      <c r="G17" s="128"/>
      <c r="H17" s="127"/>
      <c r="I17" s="127">
        <v>30.026799999999998</v>
      </c>
      <c r="J17" s="127">
        <v>114.81425999999999</v>
      </c>
      <c r="K17" s="127">
        <v>28.5</v>
      </c>
      <c r="L17" s="127">
        <v>122.115096</v>
      </c>
      <c r="M17" s="129">
        <f t="shared" si="1"/>
        <v>328.47402105263154</v>
      </c>
      <c r="N17" s="129">
        <f t="shared" si="2"/>
        <v>0.13625807150273725</v>
      </c>
    </row>
    <row r="18" spans="1:14" ht="15">
      <c r="A18" s="58"/>
      <c r="B18" s="65"/>
      <c r="C18" s="127"/>
      <c r="D18" s="127"/>
      <c r="E18" s="127"/>
      <c r="F18" s="127"/>
      <c r="G18" s="128"/>
      <c r="H18" s="127"/>
      <c r="I18" s="127"/>
      <c r="J18" s="127"/>
      <c r="K18" s="127"/>
      <c r="L18" s="127"/>
      <c r="M18" s="129"/>
      <c r="N18" s="129"/>
    </row>
    <row r="19" spans="1:14" ht="15">
      <c r="A19" s="123" t="s">
        <v>188</v>
      </c>
      <c r="B19" s="124"/>
      <c r="C19" s="130">
        <f>SUM(C20:C22)</f>
        <v>0</v>
      </c>
      <c r="D19" s="130">
        <f>SUM(D20:D22)</f>
        <v>25.201</v>
      </c>
      <c r="E19" s="130">
        <f>SUM(E20:E22)</f>
        <v>96.2625</v>
      </c>
      <c r="F19" s="130">
        <f>SUM(F20:F22)</f>
        <v>83.43650000000001</v>
      </c>
      <c r="G19" s="130">
        <f>SUM(G20:G22)</f>
        <v>0</v>
      </c>
      <c r="H19" s="130">
        <f>SUM(H20:H22)</f>
        <v>0</v>
      </c>
      <c r="I19" s="130">
        <f>SUM(I20:I22)</f>
        <v>0</v>
      </c>
      <c r="J19" s="130">
        <f>SUM(J20:J22)</f>
        <v>534.4929999999999</v>
      </c>
      <c r="K19" s="130">
        <f>SUM(K20:K22)</f>
        <v>1693.58</v>
      </c>
      <c r="L19" s="130">
        <f>SUM(L20:L22)</f>
        <v>1871.18724</v>
      </c>
      <c r="M19" s="126">
        <f t="shared" si="1"/>
        <v>10.487088888626461</v>
      </c>
      <c r="N19" s="126">
        <f t="shared" si="2"/>
        <v>2.087902094782201</v>
      </c>
    </row>
    <row r="20" spans="1:14" ht="15">
      <c r="A20" s="58" t="s">
        <v>192</v>
      </c>
      <c r="B20" s="65"/>
      <c r="C20" s="127"/>
      <c r="D20" s="127">
        <v>25.201</v>
      </c>
      <c r="E20" s="127">
        <v>16.6025</v>
      </c>
      <c r="F20" s="127">
        <v>23.3065</v>
      </c>
      <c r="G20" s="128"/>
      <c r="H20" s="127"/>
      <c r="I20" s="127"/>
      <c r="J20" s="127">
        <v>534.4929999999999</v>
      </c>
      <c r="K20" s="127">
        <v>382.42499999999995</v>
      </c>
      <c r="L20" s="127">
        <v>580.25244</v>
      </c>
      <c r="M20" s="129">
        <f t="shared" si="1"/>
        <v>51.72973524220437</v>
      </c>
      <c r="N20" s="129">
        <f t="shared" si="2"/>
        <v>0.6474554010845454</v>
      </c>
    </row>
    <row r="21" spans="1:14" ht="15">
      <c r="A21" s="58" t="s">
        <v>273</v>
      </c>
      <c r="B21" s="65"/>
      <c r="C21" s="127"/>
      <c r="D21" s="127"/>
      <c r="E21" s="127">
        <v>4.9</v>
      </c>
      <c r="F21" s="127">
        <v>50.68</v>
      </c>
      <c r="G21" s="128"/>
      <c r="H21" s="127"/>
      <c r="I21" s="127"/>
      <c r="J21" s="127"/>
      <c r="K21" s="127">
        <v>81.755</v>
      </c>
      <c r="L21" s="127">
        <v>1089.7308</v>
      </c>
      <c r="M21" s="129">
        <f t="shared" si="1"/>
        <v>1232.9225123845638</v>
      </c>
      <c r="N21" s="129">
        <f t="shared" si="2"/>
        <v>1.2159398971044095</v>
      </c>
    </row>
    <row r="22" spans="1:14" ht="15">
      <c r="A22" s="58" t="s">
        <v>215</v>
      </c>
      <c r="B22" s="65"/>
      <c r="C22" s="127"/>
      <c r="D22" s="127"/>
      <c r="E22" s="127">
        <v>74.76</v>
      </c>
      <c r="F22" s="127">
        <v>9.45</v>
      </c>
      <c r="G22" s="128"/>
      <c r="H22" s="127"/>
      <c r="I22" s="127"/>
      <c r="J22" s="127"/>
      <c r="K22" s="127">
        <v>1229.4</v>
      </c>
      <c r="L22" s="127">
        <v>201.20399999999998</v>
      </c>
      <c r="M22" s="129">
        <f t="shared" si="1"/>
        <v>-83.63396778916545</v>
      </c>
      <c r="N22" s="129">
        <f t="shared" si="2"/>
        <v>0.2245067965932463</v>
      </c>
    </row>
    <row r="23" spans="1:14" ht="15">
      <c r="A23" s="131" t="s">
        <v>274</v>
      </c>
      <c r="B23" s="132"/>
      <c r="C23" s="133">
        <f aca="true" t="shared" si="4" ref="C23:K23">C6+C11+C19</f>
        <v>3392.2922</v>
      </c>
      <c r="D23" s="133">
        <f t="shared" si="4"/>
        <v>3673.6787</v>
      </c>
      <c r="E23" s="133">
        <f t="shared" si="4"/>
        <v>3967.2829</v>
      </c>
      <c r="F23" s="133">
        <f t="shared" si="4"/>
        <v>3504.267</v>
      </c>
      <c r="G23" s="132">
        <f t="shared" si="4"/>
        <v>0</v>
      </c>
      <c r="H23" s="133">
        <f t="shared" si="4"/>
        <v>52922.7237</v>
      </c>
      <c r="I23" s="133">
        <f t="shared" si="4"/>
        <v>76749.0786</v>
      </c>
      <c r="J23" s="133">
        <f t="shared" si="4"/>
        <v>90575.81496</v>
      </c>
      <c r="K23" s="133">
        <f t="shared" si="4"/>
        <v>97979.20827</v>
      </c>
      <c r="L23" s="133">
        <f>L6+L11+L19</f>
        <v>89620.44938199999</v>
      </c>
      <c r="M23" s="134">
        <f t="shared" si="1"/>
        <v>-8.531155778444234</v>
      </c>
      <c r="N23" s="134">
        <f t="shared" si="2"/>
        <v>100</v>
      </c>
    </row>
    <row r="24" spans="1:14" ht="15" customHeight="1">
      <c r="A24" s="235" t="s">
        <v>77</v>
      </c>
      <c r="B24" s="233"/>
      <c r="C24" s="233"/>
      <c r="D24" s="233"/>
      <c r="E24" s="233"/>
      <c r="F24" s="233"/>
      <c r="G24" s="233"/>
      <c r="H24" s="233"/>
      <c r="I24" s="233"/>
      <c r="J24" s="233"/>
      <c r="K24" s="233"/>
      <c r="L24" s="233"/>
      <c r="M24" s="233"/>
      <c r="N24" s="233"/>
    </row>
    <row r="25" spans="1:14" ht="12.75" customHeight="1">
      <c r="A25" s="235" t="s">
        <v>275</v>
      </c>
      <c r="B25" s="233"/>
      <c r="C25" s="233"/>
      <c r="D25" s="233"/>
      <c r="E25" s="233"/>
      <c r="F25" s="233"/>
      <c r="G25" s="233"/>
      <c r="H25" s="233"/>
      <c r="I25" s="233"/>
      <c r="J25" s="233"/>
      <c r="K25" s="233"/>
      <c r="L25" s="233"/>
      <c r="M25" s="233"/>
      <c r="N25" s="233"/>
    </row>
  </sheetData>
  <sheetProtection/>
  <mergeCells count="10">
    <mergeCell ref="A24:N24"/>
    <mergeCell ref="A25:N25"/>
    <mergeCell ref="A1:N1"/>
    <mergeCell ref="A2:N2"/>
    <mergeCell ref="A3:N3"/>
    <mergeCell ref="A4:A5"/>
    <mergeCell ref="C4:F4"/>
    <mergeCell ref="H4:L4"/>
    <mergeCell ref="M4:M5"/>
    <mergeCell ref="N4:N5"/>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Mora</dc:creator>
  <cp:keywords/>
  <dc:description/>
  <cp:lastModifiedBy>Infoagro</cp:lastModifiedBy>
  <dcterms:created xsi:type="dcterms:W3CDTF">2018-04-09T15:59:13Z</dcterms:created>
  <dcterms:modified xsi:type="dcterms:W3CDTF">2018-04-18T16:36:46Z</dcterms:modified>
  <cp:category/>
  <cp:version/>
  <cp:contentType/>
  <cp:contentStatus/>
</cp:coreProperties>
</file>